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Avertissement" sheetId="1" r:id="rId1"/>
    <sheet name="Données administratives" sheetId="2" r:id="rId2"/>
    <sheet name="Hématologie" sheetId="3" r:id="rId3"/>
    <sheet name="Réanimation" sheetId="4" r:id="rId4"/>
    <sheet name="Total établissement" sheetId="5" r:id="rId5"/>
  </sheets>
  <definedNames/>
  <calcPr fullCalcOnLoad="1"/>
</workbook>
</file>

<file path=xl/sharedStrings.xml><?xml version="1.0" encoding="utf-8"?>
<sst xmlns="http://schemas.openxmlformats.org/spreadsheetml/2006/main" count="347" uniqueCount="102">
  <si>
    <t>Hématologie</t>
  </si>
  <si>
    <t>Code:</t>
  </si>
  <si>
    <t>Etablissement:</t>
  </si>
  <si>
    <t>Nombre de lits installés:</t>
  </si>
  <si>
    <t xml:space="preserve">Journées d'hospitalisation (JH) : </t>
  </si>
  <si>
    <t>ATC</t>
  </si>
  <si>
    <t>Voie d’administ.</t>
  </si>
  <si>
    <t>Dose unitaire</t>
  </si>
  <si>
    <r>
      <t xml:space="preserve">Nombre d'unités dispensées           </t>
    </r>
    <r>
      <rPr>
        <b/>
        <sz val="9"/>
        <rFont val="Arial"/>
        <family val="2"/>
      </rPr>
      <t>(en UCD)</t>
    </r>
  </si>
  <si>
    <t>DDJ</t>
  </si>
  <si>
    <t>Nb de DDJ</t>
  </si>
  <si>
    <t xml:space="preserve">Nb de DDJ/1000 JH </t>
  </si>
  <si>
    <t>J02AA</t>
  </si>
  <si>
    <t>Amphotéricines B</t>
  </si>
  <si>
    <t>J02AA01</t>
  </si>
  <si>
    <t>I</t>
  </si>
  <si>
    <t>Total ampho B non lipidique</t>
  </si>
  <si>
    <t>Total ampho B liposomale</t>
  </si>
  <si>
    <t>Total ampho B complexes phospholipidiques</t>
  </si>
  <si>
    <t>Total amphotéricines B</t>
  </si>
  <si>
    <t>Amphotéricine B non lipidique</t>
  </si>
  <si>
    <t>Amphotéricine B liposomale</t>
  </si>
  <si>
    <t>Amphotéricine B complexée phospholipides</t>
  </si>
  <si>
    <r>
      <t>(Ambisome</t>
    </r>
    <r>
      <rPr>
        <i/>
        <vertAlign val="superscript"/>
        <sz val="8"/>
        <rFont val="Arial"/>
        <family val="2"/>
      </rPr>
      <t>®</t>
    </r>
    <r>
      <rPr>
        <i/>
        <sz val="8"/>
        <rFont val="Arial"/>
        <family val="2"/>
      </rPr>
      <t>)</t>
    </r>
  </si>
  <si>
    <r>
      <t>(Abelcet</t>
    </r>
    <r>
      <rPr>
        <i/>
        <vertAlign val="superscript"/>
        <sz val="8"/>
        <rFont val="Arial"/>
        <family val="2"/>
      </rPr>
      <t>®</t>
    </r>
    <r>
      <rPr>
        <i/>
        <sz val="8"/>
        <rFont val="Arial"/>
        <family val="2"/>
      </rPr>
      <t>)</t>
    </r>
  </si>
  <si>
    <t>O</t>
  </si>
  <si>
    <t>J02AC</t>
  </si>
  <si>
    <t>Triazolés</t>
  </si>
  <si>
    <t>J02AC01</t>
  </si>
  <si>
    <t>Fluconazole</t>
  </si>
  <si>
    <t>susp buv 50mg/5mL, flacon 35mL</t>
  </si>
  <si>
    <t xml:space="preserve">susp buv 200 mg/5mL, flacon 35mL </t>
  </si>
  <si>
    <t>Fluconazole O</t>
  </si>
  <si>
    <t>Fluconazole I</t>
  </si>
  <si>
    <t>Total fluconazole</t>
  </si>
  <si>
    <t>J02AC02</t>
  </si>
  <si>
    <t>Itraconazole</t>
  </si>
  <si>
    <t>susp buv 100mg/10mL, flacon 150mL</t>
  </si>
  <si>
    <t>Total itraconazole</t>
  </si>
  <si>
    <t>J02AC03</t>
  </si>
  <si>
    <t>Voriconazole</t>
  </si>
  <si>
    <t>susp buv 40mg/mL, flacon 70mL</t>
  </si>
  <si>
    <t>Voriconazole O</t>
  </si>
  <si>
    <t>Voriconazole I</t>
  </si>
  <si>
    <t>Total voriconazole</t>
  </si>
  <si>
    <t>J02AC04</t>
  </si>
  <si>
    <t>Posaconazole</t>
  </si>
  <si>
    <t>susp buv 40mg/mL, flacon 105mL</t>
  </si>
  <si>
    <t>Total posaconazole</t>
  </si>
  <si>
    <t>Total triazolés</t>
  </si>
  <si>
    <t>Flucytosine</t>
  </si>
  <si>
    <t>Flucytosine O</t>
  </si>
  <si>
    <t>Flucytosine I</t>
  </si>
  <si>
    <t>Total flucytosine</t>
  </si>
  <si>
    <t>Echinocandines</t>
  </si>
  <si>
    <t>J02AX04</t>
  </si>
  <si>
    <t>Caspofungine</t>
  </si>
  <si>
    <t>Total caspofungine</t>
  </si>
  <si>
    <t>J02AX05</t>
  </si>
  <si>
    <t>Micafungine</t>
  </si>
  <si>
    <t>Total micafungine</t>
  </si>
  <si>
    <t>J02AX06</t>
  </si>
  <si>
    <t>Anidulafungine</t>
  </si>
  <si>
    <t>Total anidulafungine</t>
  </si>
  <si>
    <t>Total echinocandines</t>
  </si>
  <si>
    <t>J02</t>
  </si>
  <si>
    <t xml:space="preserve">Consommation totale des "anti-mycosiques à usage systémique" </t>
  </si>
  <si>
    <t>en g ou MU</t>
  </si>
  <si>
    <t>Réanimation</t>
  </si>
  <si>
    <t>Total établissement</t>
  </si>
  <si>
    <t>Veuillez saisir les données administratives dans les cellules vertes</t>
  </si>
  <si>
    <t>Nom de l'établissement</t>
  </si>
  <si>
    <t>Secteur</t>
  </si>
  <si>
    <t>Nombre de journés d'hospitalisation</t>
  </si>
  <si>
    <t>Nombre de lits</t>
  </si>
  <si>
    <t>A LIRE AVANT DE REMPLIR LE QUESTIONNAIRE</t>
  </si>
  <si>
    <t>Seules les cellules vertes sont à renseigner</t>
  </si>
  <si>
    <r>
      <t>●</t>
    </r>
    <r>
      <rPr>
        <sz val="11"/>
        <rFont val="Arial"/>
        <family val="2"/>
      </rPr>
      <t xml:space="preserve"> le code anonymat de l'établissement;</t>
    </r>
  </si>
  <si>
    <r>
      <t>●</t>
    </r>
    <r>
      <rPr>
        <sz val="11"/>
        <rFont val="Arial"/>
        <family val="2"/>
      </rPr>
      <t xml:space="preserve"> le nom de l'établissement;</t>
    </r>
  </si>
  <si>
    <r>
      <t>►</t>
    </r>
    <r>
      <rPr>
        <sz val="11"/>
        <rFont val="Arial"/>
        <family val="2"/>
      </rPr>
      <t xml:space="preserve"> Saisir dans les onglets "Hématologie" et/ou "Réanimation" et/ou "Total établissement" le </t>
    </r>
    <r>
      <rPr>
        <b/>
        <sz val="11"/>
        <rFont val="Arial"/>
        <family val="2"/>
      </rPr>
      <t>nombre d'unités dispensées (en UCD).</t>
    </r>
  </si>
  <si>
    <r>
      <t xml:space="preserve">► </t>
    </r>
    <r>
      <rPr>
        <sz val="11"/>
        <rFont val="Arial"/>
        <family val="2"/>
      </rPr>
      <t>Saisir dans l'onglet "Données administratives":</t>
    </r>
  </si>
  <si>
    <t>J02AX01</t>
  </si>
  <si>
    <t>Antifongiques</t>
  </si>
  <si>
    <t>comprimé 100 mg</t>
  </si>
  <si>
    <t>J02AC05</t>
  </si>
  <si>
    <t>Isavuconazole</t>
  </si>
  <si>
    <t>Isavuconazole O</t>
  </si>
  <si>
    <t>Isavuconazole I</t>
  </si>
  <si>
    <t>Total isavuconazole</t>
  </si>
  <si>
    <r>
      <t>●</t>
    </r>
    <r>
      <rPr>
        <sz val="11"/>
        <rFont val="Arial"/>
        <family val="2"/>
      </rPr>
      <t xml:space="preserve"> le nombre de lits et de journées d'hospitalisation pour chaque secteur d'activité dont la consommation d'antifongiques est renseignée;</t>
    </r>
  </si>
  <si>
    <r>
      <t>●</t>
    </r>
    <r>
      <rPr>
        <sz val="11"/>
        <rFont val="Arial"/>
        <family val="2"/>
      </rPr>
      <t xml:space="preserve"> la réalisation d'une activité de traitement d'induction de leucémie aiguë et d'allogreffe de moelle.</t>
    </r>
  </si>
  <si>
    <r>
      <t xml:space="preserve">Code anonymat </t>
    </r>
    <r>
      <rPr>
        <i/>
        <sz val="10"/>
        <rFont val="Arial"/>
        <family val="2"/>
      </rPr>
      <t>attribué par le CPias</t>
    </r>
  </si>
  <si>
    <t>Code FINESS de l'établissement</t>
  </si>
  <si>
    <t>Code FINESS juridique</t>
  </si>
  <si>
    <r>
      <t>●</t>
    </r>
    <r>
      <rPr>
        <sz val="11"/>
        <rFont val="Arial"/>
        <family val="2"/>
      </rPr>
      <t xml:space="preserve"> les codes FINESS de l'établissement;</t>
    </r>
  </si>
  <si>
    <t>Consommations Antifongiques  - Année 2017</t>
  </si>
  <si>
    <t>Posaconazole O</t>
  </si>
  <si>
    <t>solution à diluer pour perfusion</t>
  </si>
  <si>
    <t>Posaconazole I</t>
  </si>
  <si>
    <t>Si secteur d'hématologie, réalisation d'une activité :</t>
  </si>
  <si>
    <r>
      <rPr>
        <sz val="11"/>
        <color indexed="53"/>
        <rFont val="Arial"/>
        <family val="2"/>
      </rPr>
      <t>●</t>
    </r>
    <r>
      <rPr>
        <sz val="11"/>
        <rFont val="Arial"/>
        <family val="2"/>
      </rPr>
      <t xml:space="preserve"> de traitement d'induction de leucémie aiguë</t>
    </r>
  </si>
  <si>
    <r>
      <rPr>
        <sz val="11"/>
        <color indexed="53"/>
        <rFont val="Arial"/>
        <family val="2"/>
      </rPr>
      <t>●</t>
    </r>
    <r>
      <rPr>
        <sz val="11"/>
        <rFont val="Arial"/>
        <family val="2"/>
      </rPr>
      <t xml:space="preserve"> d'allogreffe de moelle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</si>
</sst>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</numFmts>
  <fonts count="58">
    <font>
      <sz val="10"/>
      <name val="Arial"/>
      <family val="0"/>
    </font>
    <font>
      <sz val="18"/>
      <color indexed="55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20"/>
      <color indexed="57"/>
      <name val="Arial"/>
      <family val="2"/>
    </font>
    <font>
      <sz val="20"/>
      <name val="Arial"/>
      <family val="2"/>
    </font>
    <font>
      <sz val="20"/>
      <color indexed="55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vertAlign val="superscript"/>
      <sz val="8"/>
      <name val="Arial"/>
      <family val="2"/>
    </font>
    <font>
      <b/>
      <sz val="10"/>
      <color indexed="23"/>
      <name val="Arial"/>
      <family val="2"/>
    </font>
    <font>
      <b/>
      <sz val="9"/>
      <color indexed="9"/>
      <name val="Arial"/>
      <family val="2"/>
    </font>
    <font>
      <b/>
      <i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3"/>
      <name val="Arial"/>
      <family val="2"/>
    </font>
    <font>
      <sz val="11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1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2" fontId="3" fillId="33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2" fontId="0" fillId="0" borderId="0" xfId="0" applyNumberFormat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right" vertical="center" wrapText="1"/>
      <protection/>
    </xf>
    <xf numFmtId="2" fontId="0" fillId="0" borderId="13" xfId="0" applyNumberForma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2" fontId="0" fillId="0" borderId="14" xfId="0" applyNumberFormat="1" applyBorder="1" applyAlignment="1" applyProtection="1">
      <alignment horizontal="right" vertical="center" wrapText="1"/>
      <protection/>
    </xf>
    <xf numFmtId="0" fontId="11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right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11" fillId="35" borderId="0" xfId="0" applyFont="1" applyFill="1" applyBorder="1" applyAlignment="1" applyProtection="1">
      <alignment horizontal="right" vertical="center" wrapText="1"/>
      <protection/>
    </xf>
    <xf numFmtId="2" fontId="0" fillId="35" borderId="14" xfId="0" applyNumberFormat="1" applyFill="1" applyBorder="1" applyAlignment="1" applyProtection="1">
      <alignment horizontal="right" vertical="center" wrapText="1"/>
      <protection/>
    </xf>
    <xf numFmtId="2" fontId="0" fillId="35" borderId="0" xfId="0" applyNumberFormat="1" applyFont="1" applyFill="1" applyBorder="1" applyAlignment="1" applyProtection="1">
      <alignment horizontal="center" vertical="center" wrapText="1"/>
      <protection/>
    </xf>
    <xf numFmtId="0" fontId="11" fillId="36" borderId="15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 applyProtection="1">
      <alignment horizontal="center" vertical="center" wrapText="1"/>
      <protection/>
    </xf>
    <xf numFmtId="0" fontId="0" fillId="36" borderId="15" xfId="0" applyFont="1" applyFill="1" applyBorder="1" applyAlignment="1" applyProtection="1">
      <alignment horizontal="right" vertical="center" wrapText="1"/>
      <protection/>
    </xf>
    <xf numFmtId="0" fontId="11" fillId="36" borderId="15" xfId="0" applyFont="1" applyFill="1" applyBorder="1" applyAlignment="1" applyProtection="1">
      <alignment horizontal="right" vertical="center" wrapText="1"/>
      <protection/>
    </xf>
    <xf numFmtId="2" fontId="0" fillId="36" borderId="16" xfId="0" applyNumberFormat="1" applyFill="1" applyBorder="1" applyAlignment="1" applyProtection="1">
      <alignment horizontal="right" vertical="center" wrapText="1"/>
      <protection/>
    </xf>
    <xf numFmtId="2" fontId="0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right" vertical="center" wrapText="1"/>
      <protection/>
    </xf>
    <xf numFmtId="2" fontId="0" fillId="0" borderId="14" xfId="0" applyNumberFormat="1" applyFill="1" applyBorder="1" applyAlignment="1" applyProtection="1">
      <alignment horizontal="right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36" borderId="19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2" fontId="0" fillId="0" borderId="13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0" fillId="0" borderId="14" xfId="0" applyNumberFormat="1" applyFont="1" applyBorder="1" applyAlignment="1" applyProtection="1">
      <alignment vertical="center"/>
      <protection/>
    </xf>
    <xf numFmtId="0" fontId="0" fillId="36" borderId="19" xfId="0" applyFont="1" applyFill="1" applyBorder="1" applyAlignment="1" applyProtection="1">
      <alignment vertical="center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11" fillId="36" borderId="15" xfId="0" applyFont="1" applyFill="1" applyBorder="1" applyAlignment="1" applyProtection="1">
      <alignment vertical="center"/>
      <protection/>
    </xf>
    <xf numFmtId="2" fontId="0" fillId="36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vertical="center"/>
      <protection/>
    </xf>
    <xf numFmtId="0" fontId="0" fillId="36" borderId="19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2" fontId="0" fillId="0" borderId="14" xfId="0" applyNumberFormat="1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15" fillId="37" borderId="0" xfId="0" applyFont="1" applyFill="1" applyBorder="1" applyAlignment="1" applyProtection="1">
      <alignment horizontal="center" vertical="center"/>
      <protection/>
    </xf>
    <xf numFmtId="0" fontId="15" fillId="37" borderId="0" xfId="0" applyFont="1" applyFill="1" applyBorder="1" applyAlignment="1" applyProtection="1">
      <alignment vertical="center"/>
      <protection/>
    </xf>
    <xf numFmtId="2" fontId="4" fillId="37" borderId="0" xfId="0" applyNumberFormat="1" applyFont="1" applyFill="1" applyBorder="1" applyAlignment="1" applyProtection="1">
      <alignment vertical="center"/>
      <protection/>
    </xf>
    <xf numFmtId="0" fontId="11" fillId="36" borderId="15" xfId="0" applyFont="1" applyFill="1" applyBorder="1" applyAlignment="1" applyProtection="1">
      <alignment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vertical="center"/>
      <protection/>
    </xf>
    <xf numFmtId="0" fontId="9" fillId="37" borderId="0" xfId="0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9" fillId="37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6" fillId="38" borderId="0" xfId="0" applyFont="1" applyFill="1" applyAlignment="1" applyProtection="1">
      <alignment horizontal="right" vertical="center"/>
      <protection/>
    </xf>
    <xf numFmtId="0" fontId="4" fillId="39" borderId="0" xfId="0" applyFont="1" applyFill="1" applyAlignment="1" applyProtection="1">
      <alignment vertical="center"/>
      <protection/>
    </xf>
    <xf numFmtId="0" fontId="0" fillId="39" borderId="0" xfId="0" applyFill="1" applyAlignment="1" applyProtection="1">
      <alignment vertical="center"/>
      <protection/>
    </xf>
    <xf numFmtId="0" fontId="9" fillId="39" borderId="0" xfId="0" applyFont="1" applyFill="1" applyAlignment="1" applyProtection="1">
      <alignment vertical="center"/>
      <protection/>
    </xf>
    <xf numFmtId="2" fontId="4" fillId="39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2" fillId="0" borderId="18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9" borderId="0" xfId="0" applyFont="1" applyFill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horizontal="right" vertical="center" wrapText="1"/>
      <protection locked="0"/>
    </xf>
    <xf numFmtId="0" fontId="0" fillId="35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34" borderId="10" xfId="0" applyFont="1" applyFill="1" applyBorder="1" applyAlignment="1" applyProtection="1">
      <alignment horizontal="right" vertical="center"/>
      <protection locked="0"/>
    </xf>
    <xf numFmtId="0" fontId="0" fillId="36" borderId="15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34" borderId="21" xfId="0" applyFont="1" applyFill="1" applyBorder="1" applyAlignment="1" applyProtection="1">
      <alignment horizontal="right" vertical="center"/>
      <protection locked="0"/>
    </xf>
    <xf numFmtId="0" fontId="0" fillId="34" borderId="22" xfId="0" applyFont="1" applyFill="1" applyBorder="1" applyAlignment="1" applyProtection="1">
      <alignment horizontal="right" vertical="center"/>
      <protection locked="0"/>
    </xf>
    <xf numFmtId="0" fontId="0" fillId="34" borderId="23" xfId="0" applyFont="1" applyFill="1" applyBorder="1" applyAlignment="1" applyProtection="1">
      <alignment horizontal="right" vertical="center"/>
      <protection locked="0"/>
    </xf>
    <xf numFmtId="0" fontId="0" fillId="37" borderId="0" xfId="0" applyFont="1" applyFill="1" applyBorder="1" applyAlignment="1" applyProtection="1">
      <alignment horizontal="right" vertical="center"/>
      <protection/>
    </xf>
    <xf numFmtId="0" fontId="4" fillId="37" borderId="0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 applyProtection="1">
      <alignment horizontal="left" vertical="center" wrapText="1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11" fillId="35" borderId="0" xfId="0" applyFont="1" applyFill="1" applyBorder="1" applyAlignment="1" applyProtection="1">
      <alignment horizontal="right" vertical="center" wrapText="1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36" borderId="19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6" borderId="15" xfId="0" applyFill="1" applyBorder="1" applyAlignment="1" applyProtection="1">
      <alignment horizontal="right" vertical="center" wrapText="1"/>
      <protection/>
    </xf>
    <xf numFmtId="0" fontId="0" fillId="36" borderId="15" xfId="0" applyFill="1" applyBorder="1" applyAlignment="1" applyProtection="1">
      <alignment vertical="center" wrapText="1"/>
      <protection/>
    </xf>
    <xf numFmtId="2" fontId="0" fillId="36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9" fillId="40" borderId="24" xfId="0" applyFont="1" applyFill="1" applyBorder="1" applyAlignment="1">
      <alignment vertical="center"/>
    </xf>
    <xf numFmtId="0" fontId="19" fillId="40" borderId="26" xfId="0" applyFont="1" applyFill="1" applyBorder="1" applyAlignment="1">
      <alignment horizontal="center" vertical="center"/>
    </xf>
    <xf numFmtId="0" fontId="19" fillId="40" borderId="27" xfId="0" applyFont="1" applyFill="1" applyBorder="1" applyAlignment="1">
      <alignment horizontal="center" wrapText="1"/>
    </xf>
    <xf numFmtId="3" fontId="18" fillId="34" borderId="28" xfId="0" applyNumberFormat="1" applyFont="1" applyFill="1" applyBorder="1" applyAlignment="1" applyProtection="1">
      <alignment horizontal="center" vertical="center"/>
      <protection locked="0"/>
    </xf>
    <xf numFmtId="3" fontId="18" fillId="34" borderId="29" xfId="0" applyNumberFormat="1" applyFont="1" applyFill="1" applyBorder="1" applyAlignment="1" applyProtection="1">
      <alignment horizontal="center" vertical="center"/>
      <protection locked="0"/>
    </xf>
    <xf numFmtId="3" fontId="18" fillId="34" borderId="30" xfId="0" applyNumberFormat="1" applyFont="1" applyFill="1" applyBorder="1" applyAlignment="1" applyProtection="1">
      <alignment horizontal="center" vertical="center"/>
      <protection locked="0"/>
    </xf>
    <xf numFmtId="3" fontId="18" fillId="34" borderId="31" xfId="0" applyNumberFormat="1" applyFont="1" applyFill="1" applyBorder="1" applyAlignment="1" applyProtection="1">
      <alignment horizontal="center" vertical="center"/>
      <protection locked="0"/>
    </xf>
    <xf numFmtId="3" fontId="18" fillId="34" borderId="26" xfId="0" applyNumberFormat="1" applyFont="1" applyFill="1" applyBorder="1" applyAlignment="1" applyProtection="1">
      <alignment horizontal="center" vertical="center"/>
      <protection locked="0"/>
    </xf>
    <xf numFmtId="3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0" fontId="18" fillId="34" borderId="32" xfId="0" applyFont="1" applyFill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2" fontId="4" fillId="37" borderId="0" xfId="0" applyNumberFormat="1" applyFont="1" applyFill="1" applyBorder="1" applyAlignment="1" applyProtection="1">
      <alignment horizontal="center" vertical="center" wrapText="1"/>
      <protection/>
    </xf>
    <xf numFmtId="2" fontId="4" fillId="39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0" fillId="35" borderId="0" xfId="0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4" fillId="41" borderId="32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34" borderId="33" xfId="0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left"/>
      <protection locked="0"/>
    </xf>
    <xf numFmtId="0" fontId="0" fillId="34" borderId="34" xfId="0" applyFill="1" applyBorder="1" applyAlignment="1" applyProtection="1">
      <alignment horizontal="left"/>
      <protection locked="0"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3" fontId="4" fillId="0" borderId="33" xfId="0" applyNumberFormat="1" applyFont="1" applyFill="1" applyBorder="1" applyAlignment="1" applyProtection="1">
      <alignment horizontal="center"/>
      <protection/>
    </xf>
    <xf numFmtId="3" fontId="4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142875</xdr:rowOff>
    </xdr:from>
    <xdr:to>
      <xdr:col>11</xdr:col>
      <xdr:colOff>304800</xdr:colOff>
      <xdr:row>7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228600" y="762000"/>
          <a:ext cx="7981950" cy="600075"/>
        </a:xfrm>
        <a:prstGeom prst="roundRect">
          <a:avLst/>
        </a:prstGeom>
        <a:solidFill>
          <a:srgbClr val="CCFFCC">
            <a:alpha val="22000"/>
          </a:srgbClr>
        </a:solidFill>
        <a:ln w="31750" cmpd="sng">
          <a:solidFill>
            <a:srgbClr val="00CC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19050</xdr:colOff>
      <xdr:row>2</xdr:row>
      <xdr:rowOff>123825</xdr:rowOff>
    </xdr:to>
    <xdr:pic>
      <xdr:nvPicPr>
        <xdr:cNvPr id="2" name="Picture 1031" descr="RAISIN_sans_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5"/>
  <sheetViews>
    <sheetView showGridLines="0" tabSelected="1" zoomScalePageLayoutView="0" workbookViewId="0" topLeftCell="A1">
      <selection activeCell="H61" sqref="H61"/>
    </sheetView>
  </sheetViews>
  <sheetFormatPr defaultColWidth="11.421875" defaultRowHeight="12.75"/>
  <cols>
    <col min="1" max="1" width="7.7109375" style="0" customWidth="1"/>
    <col min="2" max="2" width="8.00390625" style="0" customWidth="1"/>
  </cols>
  <sheetData>
    <row r="1" spans="1:12" ht="23.25">
      <c r="A1" s="196" t="s">
        <v>75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6" spans="1:12" ht="19.5" customHeight="1">
      <c r="A6" s="195" t="s">
        <v>76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10" spans="2:3" ht="18" customHeight="1">
      <c r="B10" s="186" t="s">
        <v>80</v>
      </c>
      <c r="C10" s="182"/>
    </row>
    <row r="11" spans="2:3" ht="18" customHeight="1">
      <c r="B11" s="186"/>
      <c r="C11" s="186" t="s">
        <v>94</v>
      </c>
    </row>
    <row r="12" spans="2:3" ht="18" customHeight="1">
      <c r="B12" s="182"/>
      <c r="C12" s="186" t="s">
        <v>77</v>
      </c>
    </row>
    <row r="13" spans="2:3" ht="18" customHeight="1">
      <c r="B13" s="182"/>
      <c r="C13" s="186" t="s">
        <v>78</v>
      </c>
    </row>
    <row r="14" spans="2:12" ht="31.5" customHeight="1">
      <c r="B14" s="182"/>
      <c r="C14" s="193" t="s">
        <v>89</v>
      </c>
      <c r="D14" s="194"/>
      <c r="E14" s="194"/>
      <c r="F14" s="194"/>
      <c r="G14" s="194"/>
      <c r="H14" s="194"/>
      <c r="I14" s="194"/>
      <c r="J14" s="194"/>
      <c r="K14" s="194"/>
      <c r="L14" s="194"/>
    </row>
    <row r="15" spans="2:3" ht="14.25">
      <c r="B15" s="182"/>
      <c r="C15" s="186" t="s">
        <v>90</v>
      </c>
    </row>
    <row r="16" spans="2:3" ht="14.25">
      <c r="B16" s="182"/>
      <c r="C16" s="182"/>
    </row>
    <row r="17" spans="2:3" ht="18" customHeight="1">
      <c r="B17" s="186" t="s">
        <v>79</v>
      </c>
      <c r="C17" s="182"/>
    </row>
    <row r="21" spans="1:12" ht="12.75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</row>
    <row r="25" spans="2:11" ht="12.75">
      <c r="B25" s="183"/>
      <c r="C25" s="183"/>
      <c r="D25" s="183"/>
      <c r="E25" s="183"/>
      <c r="F25" s="183"/>
      <c r="G25" s="183"/>
      <c r="H25" s="183"/>
      <c r="I25" s="183"/>
      <c r="J25" s="183"/>
      <c r="K25" s="183"/>
    </row>
  </sheetData>
  <sheetProtection password="90C1" sheet="1" selectLockedCells="1"/>
  <mergeCells count="3">
    <mergeCell ref="C14:L14"/>
    <mergeCell ref="A6:L6"/>
    <mergeCell ref="A1:L1"/>
  </mergeCells>
  <printOptions/>
  <pageMargins left="0.787401575" right="0.52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G17"/>
  <sheetViews>
    <sheetView showGridLines="0" zoomScalePageLayoutView="0" workbookViewId="0" topLeftCell="A1">
      <selection activeCell="C3" sqref="C3"/>
    </sheetView>
  </sheetViews>
  <sheetFormatPr defaultColWidth="11.421875" defaultRowHeight="12.75"/>
  <cols>
    <col min="2" max="2" width="35.28125" style="0" customWidth="1"/>
    <col min="3" max="4" width="22.7109375" style="0" customWidth="1"/>
  </cols>
  <sheetData>
    <row r="1" ht="15">
      <c r="A1" s="164" t="s">
        <v>70</v>
      </c>
    </row>
    <row r="2" ht="15">
      <c r="A2" s="164"/>
    </row>
    <row r="3" spans="2:3" ht="14.25">
      <c r="B3" s="133" t="s">
        <v>92</v>
      </c>
      <c r="C3" s="179"/>
    </row>
    <row r="4" spans="2:3" ht="14.25">
      <c r="B4" s="133" t="s">
        <v>93</v>
      </c>
      <c r="C4" s="179"/>
    </row>
    <row r="5" spans="2:3" ht="14.25">
      <c r="B5" s="165" t="s">
        <v>91</v>
      </c>
      <c r="C5" s="179"/>
    </row>
    <row r="7" spans="2:7" ht="14.25">
      <c r="B7" s="165" t="s">
        <v>71</v>
      </c>
      <c r="C7" s="197"/>
      <c r="D7" s="198"/>
      <c r="E7" s="199"/>
      <c r="F7" s="178"/>
      <c r="G7" s="178"/>
    </row>
    <row r="10" spans="2:5" ht="30">
      <c r="B10" s="169" t="s">
        <v>72</v>
      </c>
      <c r="C10" s="170" t="s">
        <v>74</v>
      </c>
      <c r="D10" s="171" t="s">
        <v>73</v>
      </c>
      <c r="E10" s="165"/>
    </row>
    <row r="11" spans="2:5" ht="18" customHeight="1">
      <c r="B11" s="168" t="s">
        <v>0</v>
      </c>
      <c r="C11" s="172"/>
      <c r="D11" s="173"/>
      <c r="E11" s="165"/>
    </row>
    <row r="12" spans="2:5" ht="18" customHeight="1">
      <c r="B12" s="166" t="s">
        <v>68</v>
      </c>
      <c r="C12" s="174"/>
      <c r="D12" s="175"/>
      <c r="E12" s="165"/>
    </row>
    <row r="13" spans="2:5" ht="18" customHeight="1">
      <c r="B13" s="167" t="s">
        <v>69</v>
      </c>
      <c r="C13" s="176"/>
      <c r="D13" s="177"/>
      <c r="E13" s="165"/>
    </row>
    <row r="15" ht="14.25">
      <c r="B15" s="190" t="s">
        <v>99</v>
      </c>
    </row>
    <row r="16" spans="2:4" ht="14.25">
      <c r="B16" s="191" t="s">
        <v>100</v>
      </c>
      <c r="D16" s="192"/>
    </row>
    <row r="17" spans="2:4" ht="14.25">
      <c r="B17" s="191" t="s">
        <v>101</v>
      </c>
      <c r="D17" s="192"/>
    </row>
  </sheetData>
  <sheetProtection password="90C1" sheet="1" selectLockedCells="1"/>
  <mergeCells count="1">
    <mergeCell ref="C7:E7"/>
  </mergeCells>
  <dataValidations count="2">
    <dataValidation type="whole" allowBlank="1" showInputMessage="1" showErrorMessage="1" sqref="C11:D13">
      <formula1>0</formula1>
      <formula2>10000000</formula2>
    </dataValidation>
    <dataValidation type="list" allowBlank="1" showInputMessage="1" showErrorMessage="1" errorTitle="Erreur" error="Veuillez sélectionner une réponse dans la liste déroulante." sqref="D16:D17">
      <formula1>"Oui,Non"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E13" sqref="E13"/>
    </sheetView>
  </sheetViews>
  <sheetFormatPr defaultColWidth="11.421875" defaultRowHeight="12.75"/>
  <cols>
    <col min="1" max="1" width="8.28125" style="0" customWidth="1"/>
    <col min="2" max="2" width="27.00390625" style="131" customWidth="1"/>
    <col min="3" max="3" width="7.28125" style="0" customWidth="1"/>
    <col min="4" max="4" width="7.00390625" style="0" bestFit="1" customWidth="1"/>
    <col min="5" max="5" width="11.421875" style="133" customWidth="1"/>
    <col min="6" max="6" width="6.421875" style="0" customWidth="1"/>
    <col min="7" max="7" width="6.140625" style="0" customWidth="1"/>
    <col min="8" max="8" width="10.00390625" style="0" customWidth="1"/>
  </cols>
  <sheetData>
    <row r="1" spans="1:9" s="2" customFormat="1" ht="23.25">
      <c r="A1" s="200" t="s">
        <v>95</v>
      </c>
      <c r="B1" s="200"/>
      <c r="C1" s="200"/>
      <c r="D1" s="200"/>
      <c r="E1" s="200"/>
      <c r="F1" s="200"/>
      <c r="G1" s="200"/>
      <c r="H1" s="200"/>
      <c r="I1" s="200"/>
    </row>
    <row r="2" spans="1:9" s="2" customFormat="1" ht="21" customHeight="1">
      <c r="A2" s="3" t="s">
        <v>0</v>
      </c>
      <c r="B2" s="4"/>
      <c r="C2" s="3"/>
      <c r="D2" s="4"/>
      <c r="E2" s="4"/>
      <c r="F2" s="4"/>
      <c r="G2" s="1"/>
      <c r="H2" s="5"/>
      <c r="I2" s="5"/>
    </row>
    <row r="3" spans="1:9" s="2" customFormat="1" ht="12.75" customHeight="1">
      <c r="A3" s="6"/>
      <c r="B3" s="126"/>
      <c r="C3" s="7"/>
      <c r="D3" s="7"/>
      <c r="E3" s="8"/>
      <c r="F3" s="8"/>
      <c r="G3" s="9"/>
      <c r="H3" s="10"/>
      <c r="I3" s="11"/>
    </row>
    <row r="4" spans="1:11" s="13" customFormat="1" ht="13.5" customHeight="1">
      <c r="A4" s="12" t="s">
        <v>1</v>
      </c>
      <c r="B4" s="181">
        <f>IF('Données administratives'!$C$5="","",'Données administratives'!$C$5)</f>
      </c>
      <c r="C4" s="208" t="s">
        <v>2</v>
      </c>
      <c r="D4" s="209"/>
      <c r="E4" s="201">
        <f>IF('Données administratives'!$C$7="","",'Données administratives'!$C$7)</f>
      </c>
      <c r="F4" s="202">
        <f>IF('Données administratives'!$C$5="","",'Données administratives'!$C$5)</f>
      </c>
      <c r="G4" s="202">
        <f>IF('Données administratives'!$C$5="","",'Données administratives'!$C$5)</f>
      </c>
      <c r="H4" s="202">
        <f>IF('Données administratives'!$C$5="","",'Données administratives'!$C$5)</f>
      </c>
      <c r="I4" s="202">
        <f>IF('Données administratives'!$C$5="","",'Données administratives'!$C$5)</f>
      </c>
      <c r="J4" s="203">
        <f>IF('Données administratives'!$C$5="","",'Données administratives'!$C$5)</f>
      </c>
      <c r="K4" s="160"/>
    </row>
    <row r="5" spans="1:11" s="13" customFormat="1" ht="12.75">
      <c r="A5" s="6"/>
      <c r="B5" s="14"/>
      <c r="C5" s="15"/>
      <c r="D5" s="15"/>
      <c r="E5" s="180"/>
      <c r="F5" s="180"/>
      <c r="G5" s="180"/>
      <c r="H5" s="180"/>
      <c r="I5" s="180"/>
      <c r="J5" s="180"/>
      <c r="K5" s="180"/>
    </row>
    <row r="6" spans="2:9" s="13" customFormat="1" ht="12.75">
      <c r="B6" s="16" t="s">
        <v>3</v>
      </c>
      <c r="C6" s="206">
        <f>IF('Données administratives'!$C$11="","",'Données administratives'!$C$11)</f>
      </c>
      <c r="D6" s="207">
        <f>IF('Données administratives'!$C$5="","",'Données administratives'!$C$5)</f>
      </c>
      <c r="E6" s="132"/>
      <c r="G6" s="17"/>
      <c r="H6" s="18"/>
      <c r="I6" s="18"/>
    </row>
    <row r="7" spans="2:9" s="13" customFormat="1" ht="12.75">
      <c r="B7" s="16" t="s">
        <v>4</v>
      </c>
      <c r="C7" s="206">
        <f>IF('Données administratives'!$D$11="","",'Données administratives'!$D$11)</f>
      </c>
      <c r="D7" s="207">
        <f>IF('Données administratives'!$C$5="","",'Données administratives'!$C$5)</f>
      </c>
      <c r="E7" s="204"/>
      <c r="F7" s="205"/>
      <c r="G7" s="205"/>
      <c r="H7" s="19"/>
      <c r="I7" s="20"/>
    </row>
    <row r="8" spans="1:9" s="13" customFormat="1" ht="4.5" customHeight="1" thickBot="1">
      <c r="A8" s="21"/>
      <c r="B8" s="127"/>
      <c r="C8" s="22"/>
      <c r="D8" s="22"/>
      <c r="E8" s="22"/>
      <c r="F8" s="2"/>
      <c r="G8" s="23"/>
      <c r="H8" s="19"/>
      <c r="I8" s="19"/>
    </row>
    <row r="9" spans="1:9" s="13" customFormat="1" ht="51" thickBot="1">
      <c r="A9" s="57" t="s">
        <v>5</v>
      </c>
      <c r="B9" s="128" t="s">
        <v>82</v>
      </c>
      <c r="C9" s="26" t="s">
        <v>6</v>
      </c>
      <c r="D9" s="24" t="s">
        <v>7</v>
      </c>
      <c r="E9" s="25" t="s">
        <v>8</v>
      </c>
      <c r="F9" s="24" t="s">
        <v>67</v>
      </c>
      <c r="G9" s="26" t="s">
        <v>9</v>
      </c>
      <c r="H9" s="27" t="s">
        <v>10</v>
      </c>
      <c r="I9" s="28" t="s">
        <v>11</v>
      </c>
    </row>
    <row r="10" ht="12.75">
      <c r="B10" s="129"/>
    </row>
    <row r="11" spans="1:9" s="2" customFormat="1" ht="12.75">
      <c r="A11" s="30" t="s">
        <v>12</v>
      </c>
      <c r="B11" s="65" t="s">
        <v>13</v>
      </c>
      <c r="C11" s="32"/>
      <c r="D11" s="32"/>
      <c r="E11" s="134"/>
      <c r="F11" s="32"/>
      <c r="G11" s="33"/>
      <c r="H11" s="34"/>
      <c r="I11" s="35"/>
    </row>
    <row r="12" spans="1:9" s="2" customFormat="1" ht="13.5" thickBot="1">
      <c r="A12" s="30" t="s">
        <v>14</v>
      </c>
      <c r="B12" s="66" t="s">
        <v>20</v>
      </c>
      <c r="C12" s="36"/>
      <c r="D12" s="36"/>
      <c r="E12" s="135"/>
      <c r="F12" s="36"/>
      <c r="G12" s="37"/>
      <c r="H12" s="38"/>
      <c r="I12" s="35"/>
    </row>
    <row r="13" spans="1:9" s="2" customFormat="1" ht="13.5" thickBot="1">
      <c r="A13" s="39"/>
      <c r="B13" s="67"/>
      <c r="C13" s="40" t="s">
        <v>15</v>
      </c>
      <c r="D13" s="41">
        <v>0.05</v>
      </c>
      <c r="E13" s="139"/>
      <c r="F13" s="42">
        <f>E13*D13</f>
        <v>0</v>
      </c>
      <c r="G13" s="43">
        <v>0.035</v>
      </c>
      <c r="H13" s="44"/>
      <c r="I13" s="35"/>
    </row>
    <row r="14" spans="1:9" s="2" customFormat="1" ht="12.75">
      <c r="A14" s="39"/>
      <c r="B14" s="68" t="s">
        <v>16</v>
      </c>
      <c r="C14" s="45"/>
      <c r="D14" s="46"/>
      <c r="E14" s="140"/>
      <c r="F14" s="46">
        <f>SUM(F13)</f>
        <v>0</v>
      </c>
      <c r="G14" s="48">
        <v>0.035</v>
      </c>
      <c r="H14" s="49">
        <f>F14/G14</f>
        <v>0</v>
      </c>
      <c r="I14" s="50">
        <f>IF($C$7="","",H14/$C$7*1000)</f>
      </c>
    </row>
    <row r="15" spans="1:9" s="64" customFormat="1" ht="13.5" thickBot="1">
      <c r="A15" s="58"/>
      <c r="B15" s="69" t="s">
        <v>21</v>
      </c>
      <c r="C15" s="59"/>
      <c r="D15" s="60"/>
      <c r="E15" s="141"/>
      <c r="F15" s="29"/>
      <c r="G15" s="61"/>
      <c r="H15" s="62"/>
      <c r="I15" s="63"/>
    </row>
    <row r="16" spans="1:9" s="2" customFormat="1" ht="13.5" thickBot="1">
      <c r="A16" s="39"/>
      <c r="B16" s="130" t="s">
        <v>23</v>
      </c>
      <c r="C16" s="40" t="s">
        <v>15</v>
      </c>
      <c r="D16" s="41">
        <v>0.05</v>
      </c>
      <c r="E16" s="139"/>
      <c r="F16" s="42">
        <f>E16*D16</f>
        <v>0</v>
      </c>
      <c r="G16" s="43">
        <v>0.035</v>
      </c>
      <c r="H16" s="44"/>
      <c r="I16" s="35"/>
    </row>
    <row r="17" spans="1:9" s="2" customFormat="1" ht="12.75">
      <c r="A17" s="39"/>
      <c r="B17" s="68" t="s">
        <v>17</v>
      </c>
      <c r="C17" s="45"/>
      <c r="D17" s="46"/>
      <c r="E17" s="140"/>
      <c r="F17" s="46">
        <f>SUM(F16)</f>
        <v>0</v>
      </c>
      <c r="G17" s="48">
        <v>0.035</v>
      </c>
      <c r="H17" s="49">
        <f>F17/G17</f>
        <v>0</v>
      </c>
      <c r="I17" s="50">
        <f>IF($C$7="","",H17/$C$7*1000)</f>
      </c>
    </row>
    <row r="18" spans="1:9" s="64" customFormat="1" ht="13.5" thickBot="1">
      <c r="A18" s="58"/>
      <c r="B18" s="69" t="s">
        <v>22</v>
      </c>
      <c r="C18" s="59"/>
      <c r="D18" s="60"/>
      <c r="E18" s="141"/>
      <c r="F18" s="29"/>
      <c r="G18" s="61"/>
      <c r="H18" s="62"/>
      <c r="I18" s="63"/>
    </row>
    <row r="19" spans="1:9" s="2" customFormat="1" ht="13.5" customHeight="1" thickBot="1">
      <c r="A19" s="39"/>
      <c r="B19" s="130" t="s">
        <v>24</v>
      </c>
      <c r="C19" s="40" t="s">
        <v>15</v>
      </c>
      <c r="D19" s="41">
        <v>0.1</v>
      </c>
      <c r="E19" s="139"/>
      <c r="F19" s="42">
        <f>E19*D19</f>
        <v>0</v>
      </c>
      <c r="G19" s="43">
        <v>0.035</v>
      </c>
      <c r="H19" s="44"/>
      <c r="I19" s="35"/>
    </row>
    <row r="20" spans="1:9" s="2" customFormat="1" ht="12.75">
      <c r="A20" s="39"/>
      <c r="B20" s="68" t="s">
        <v>18</v>
      </c>
      <c r="C20" s="45"/>
      <c r="D20" s="46"/>
      <c r="E20" s="140"/>
      <c r="F20" s="46">
        <f>SUM(F19)</f>
        <v>0</v>
      </c>
      <c r="G20" s="48">
        <v>0.035</v>
      </c>
      <c r="H20" s="49">
        <f>F20/G20</f>
        <v>0</v>
      </c>
      <c r="I20" s="50">
        <f>IF($C$7="","",H20/$C$7*1000)</f>
      </c>
    </row>
    <row r="21" spans="1:9" s="2" customFormat="1" ht="12.75">
      <c r="A21" s="39"/>
      <c r="B21" s="70" t="s">
        <v>19</v>
      </c>
      <c r="C21" s="51"/>
      <c r="D21" s="52"/>
      <c r="E21" s="53"/>
      <c r="F21" s="53"/>
      <c r="G21" s="54"/>
      <c r="H21" s="55">
        <f>H14+H17+H20</f>
        <v>0</v>
      </c>
      <c r="I21" s="56">
        <f>IF($C$7="","",H21/$C$7*1000)</f>
      </c>
    </row>
    <row r="22" spans="1:9" s="2" customFormat="1" ht="12.75">
      <c r="A22" s="39"/>
      <c r="B22" s="31"/>
      <c r="C22" s="40"/>
      <c r="D22" s="32"/>
      <c r="E22" s="141"/>
      <c r="F22" s="32"/>
      <c r="G22" s="33"/>
      <c r="H22" s="34"/>
      <c r="I22" s="35"/>
    </row>
    <row r="23" spans="1:9" s="97" customFormat="1" ht="12.75">
      <c r="A23" s="95" t="s">
        <v>26</v>
      </c>
      <c r="B23" s="96" t="s">
        <v>27</v>
      </c>
      <c r="C23" s="90"/>
      <c r="D23" s="91"/>
      <c r="E23" s="145"/>
      <c r="F23" s="91"/>
      <c r="G23" s="92"/>
      <c r="H23" s="93"/>
      <c r="I23" s="93"/>
    </row>
    <row r="24" spans="1:9" s="2" customFormat="1" ht="13.5" thickBot="1">
      <c r="A24" s="73" t="s">
        <v>28</v>
      </c>
      <c r="B24" s="98" t="s">
        <v>29</v>
      </c>
      <c r="C24" s="99"/>
      <c r="D24" s="100"/>
      <c r="E24" s="142"/>
      <c r="F24" s="101"/>
      <c r="G24" s="102"/>
      <c r="H24" s="103"/>
      <c r="I24" s="72"/>
    </row>
    <row r="25" spans="1:9" s="2" customFormat="1" ht="12.75">
      <c r="A25" s="73"/>
      <c r="B25" s="104"/>
      <c r="C25" s="90" t="s">
        <v>25</v>
      </c>
      <c r="D25" s="42">
        <v>0.05</v>
      </c>
      <c r="E25" s="146"/>
      <c r="F25" s="42">
        <f aca="true" t="shared" si="0" ref="F25:F30">D25*E25</f>
        <v>0</v>
      </c>
      <c r="G25" s="82">
        <v>0.2</v>
      </c>
      <c r="H25" s="83"/>
      <c r="I25" s="72"/>
    </row>
    <row r="26" spans="1:9" s="2" customFormat="1" ht="12.75">
      <c r="A26" s="73"/>
      <c r="B26" s="104"/>
      <c r="C26" s="90" t="s">
        <v>25</v>
      </c>
      <c r="D26" s="42">
        <v>0.1</v>
      </c>
      <c r="E26" s="147"/>
      <c r="F26" s="42">
        <f t="shared" si="0"/>
        <v>0</v>
      </c>
      <c r="G26" s="82">
        <v>0.2</v>
      </c>
      <c r="H26" s="83"/>
      <c r="I26" s="72"/>
    </row>
    <row r="27" spans="1:9" s="2" customFormat="1" ht="12.75">
      <c r="A27" s="73"/>
      <c r="B27" s="104"/>
      <c r="C27" s="90" t="s">
        <v>25</v>
      </c>
      <c r="D27" s="42">
        <v>0.15</v>
      </c>
      <c r="E27" s="147"/>
      <c r="F27" s="42">
        <f t="shared" si="0"/>
        <v>0</v>
      </c>
      <c r="G27" s="82">
        <v>0.2</v>
      </c>
      <c r="H27" s="83"/>
      <c r="I27" s="72"/>
    </row>
    <row r="28" spans="1:9" s="2" customFormat="1" ht="12.75">
      <c r="A28" s="73"/>
      <c r="B28" s="104"/>
      <c r="C28" s="90" t="s">
        <v>25</v>
      </c>
      <c r="D28" s="42">
        <v>0.2</v>
      </c>
      <c r="E28" s="147"/>
      <c r="F28" s="42">
        <f t="shared" si="0"/>
        <v>0</v>
      </c>
      <c r="G28" s="82">
        <v>0.2</v>
      </c>
      <c r="H28" s="83"/>
      <c r="I28" s="72"/>
    </row>
    <row r="29" spans="1:9" s="2" customFormat="1" ht="12.75">
      <c r="A29" s="73"/>
      <c r="B29" s="104" t="s">
        <v>30</v>
      </c>
      <c r="C29" s="90" t="s">
        <v>25</v>
      </c>
      <c r="D29" s="91">
        <v>0.35</v>
      </c>
      <c r="E29" s="147"/>
      <c r="F29" s="42">
        <f t="shared" si="0"/>
        <v>0</v>
      </c>
      <c r="G29" s="82">
        <v>0.2</v>
      </c>
      <c r="H29" s="83"/>
      <c r="I29" s="72"/>
    </row>
    <row r="30" spans="1:9" s="2" customFormat="1" ht="13.5" thickBot="1">
      <c r="A30" s="73"/>
      <c r="B30" s="104" t="s">
        <v>31</v>
      </c>
      <c r="C30" s="90" t="s">
        <v>25</v>
      </c>
      <c r="D30" s="91">
        <v>1.4</v>
      </c>
      <c r="E30" s="148"/>
      <c r="F30" s="42">
        <f t="shared" si="0"/>
        <v>0</v>
      </c>
      <c r="G30" s="82">
        <v>0.2</v>
      </c>
      <c r="H30" s="83"/>
      <c r="I30" s="72"/>
    </row>
    <row r="31" spans="1:9" s="97" customFormat="1" ht="13.5" thickBot="1">
      <c r="A31" s="95"/>
      <c r="B31" s="151" t="s">
        <v>32</v>
      </c>
      <c r="C31" s="47"/>
      <c r="D31" s="47"/>
      <c r="E31" s="47"/>
      <c r="F31" s="154">
        <f>SUM(F25:F30)</f>
        <v>0</v>
      </c>
      <c r="G31" s="155">
        <v>0.2</v>
      </c>
      <c r="H31" s="49">
        <f>F31/G31</f>
        <v>0</v>
      </c>
      <c r="I31" s="50">
        <f>IF($C$7="","",H31/$C$7*1000)</f>
      </c>
    </row>
    <row r="32" spans="1:9" s="2" customFormat="1" ht="12.75">
      <c r="A32" s="73"/>
      <c r="B32" s="104"/>
      <c r="C32" s="90" t="s">
        <v>15</v>
      </c>
      <c r="D32" s="42">
        <v>0.1</v>
      </c>
      <c r="E32" s="146"/>
      <c r="F32" s="42">
        <f>E32*D32</f>
        <v>0</v>
      </c>
      <c r="G32" s="82">
        <v>0.2</v>
      </c>
      <c r="H32" s="83"/>
      <c r="I32" s="72"/>
    </row>
    <row r="33" spans="1:9" s="2" customFormat="1" ht="12.75">
      <c r="A33" s="73"/>
      <c r="B33" s="104"/>
      <c r="C33" s="90" t="s">
        <v>15</v>
      </c>
      <c r="D33" s="42">
        <v>0.2</v>
      </c>
      <c r="E33" s="147"/>
      <c r="F33" s="42">
        <f>E33*D33</f>
        <v>0</v>
      </c>
      <c r="G33" s="82">
        <v>0.2</v>
      </c>
      <c r="H33" s="83"/>
      <c r="I33" s="72"/>
    </row>
    <row r="34" spans="1:9" s="2" customFormat="1" ht="13.5" thickBot="1">
      <c r="A34" s="73"/>
      <c r="B34" s="104"/>
      <c r="C34" s="81" t="s">
        <v>15</v>
      </c>
      <c r="D34" s="42">
        <v>0.4</v>
      </c>
      <c r="E34" s="148"/>
      <c r="F34" s="42">
        <f>E34*D34</f>
        <v>0</v>
      </c>
      <c r="G34" s="82">
        <v>0.2</v>
      </c>
      <c r="H34" s="83"/>
      <c r="I34" s="72"/>
    </row>
    <row r="35" spans="1:9" s="2" customFormat="1" ht="12.75">
      <c r="A35" s="73"/>
      <c r="B35" s="68" t="s">
        <v>33</v>
      </c>
      <c r="C35" s="45"/>
      <c r="D35" s="46"/>
      <c r="E35" s="140"/>
      <c r="F35" s="154">
        <f>SUM(F32:F34)</f>
        <v>0</v>
      </c>
      <c r="G35" s="48">
        <v>0.2</v>
      </c>
      <c r="H35" s="49">
        <f>F35/G35</f>
        <v>0</v>
      </c>
      <c r="I35" s="50">
        <f>IF($C$7="","",H35/$C$7*1000)</f>
      </c>
    </row>
    <row r="36" spans="1:9" s="2" customFormat="1" ht="12.75">
      <c r="A36" s="73"/>
      <c r="B36" s="105" t="s">
        <v>34</v>
      </c>
      <c r="C36" s="85"/>
      <c r="D36" s="86"/>
      <c r="E36" s="144"/>
      <c r="F36" s="86"/>
      <c r="G36" s="87"/>
      <c r="H36" s="88">
        <f>H31+H35</f>
        <v>0</v>
      </c>
      <c r="I36" s="56">
        <f>IF($C$7="","",H36/$C$7*1000)</f>
      </c>
    </row>
    <row r="37" spans="1:9" s="2" customFormat="1" ht="13.5" thickBot="1">
      <c r="A37" s="73" t="s">
        <v>35</v>
      </c>
      <c r="B37" s="74" t="s">
        <v>36</v>
      </c>
      <c r="C37" s="75"/>
      <c r="D37" s="76"/>
      <c r="E37" s="142"/>
      <c r="F37" s="77"/>
      <c r="G37" s="78"/>
      <c r="H37" s="79"/>
      <c r="I37" s="94"/>
    </row>
    <row r="38" spans="1:9" s="2" customFormat="1" ht="12.75">
      <c r="A38" s="73"/>
      <c r="B38" s="106"/>
      <c r="C38" s="90" t="s">
        <v>25</v>
      </c>
      <c r="D38" s="107">
        <v>0.1</v>
      </c>
      <c r="E38" s="146"/>
      <c r="F38" s="91">
        <f>E38*D38</f>
        <v>0</v>
      </c>
      <c r="G38" s="92">
        <v>0.2</v>
      </c>
      <c r="H38" s="108"/>
      <c r="I38" s="94"/>
    </row>
    <row r="39" spans="1:9" s="2" customFormat="1" ht="13.5" thickBot="1">
      <c r="A39" s="73"/>
      <c r="B39" s="104" t="s">
        <v>37</v>
      </c>
      <c r="C39" s="81" t="s">
        <v>25</v>
      </c>
      <c r="D39" s="42">
        <v>1.5</v>
      </c>
      <c r="E39" s="148"/>
      <c r="F39" s="42">
        <f>E39*D39</f>
        <v>0</v>
      </c>
      <c r="G39" s="82">
        <v>0.2</v>
      </c>
      <c r="H39" s="83"/>
      <c r="I39" s="72"/>
    </row>
    <row r="40" spans="1:9" s="2" customFormat="1" ht="12.75">
      <c r="A40" s="73"/>
      <c r="B40" s="84" t="s">
        <v>38</v>
      </c>
      <c r="C40" s="51"/>
      <c r="D40" s="161"/>
      <c r="E40" s="53"/>
      <c r="F40" s="162">
        <f>SUM(F38:F39)</f>
        <v>0</v>
      </c>
      <c r="G40" s="54">
        <v>0.2</v>
      </c>
      <c r="H40" s="55">
        <f>F40/G40</f>
        <v>0</v>
      </c>
      <c r="I40" s="163">
        <f>IF($C$7="","",H40/$C$7*1000)</f>
      </c>
    </row>
    <row r="41" spans="1:9" s="2" customFormat="1" ht="13.5" thickBot="1">
      <c r="A41" s="71" t="s">
        <v>39</v>
      </c>
      <c r="B41" s="98" t="s">
        <v>40</v>
      </c>
      <c r="C41" s="75"/>
      <c r="D41" s="77"/>
      <c r="E41" s="142"/>
      <c r="F41" s="77"/>
      <c r="G41" s="78"/>
      <c r="H41" s="79"/>
      <c r="I41" s="72"/>
    </row>
    <row r="42" spans="1:9" s="2" customFormat="1" ht="12.75">
      <c r="A42" s="71"/>
      <c r="B42" s="104"/>
      <c r="C42" s="90" t="s">
        <v>25</v>
      </c>
      <c r="D42" s="91">
        <v>0.05</v>
      </c>
      <c r="E42" s="146"/>
      <c r="F42" s="91">
        <f>E42*D42</f>
        <v>0</v>
      </c>
      <c r="G42" s="92">
        <v>0.4</v>
      </c>
      <c r="H42" s="108"/>
      <c r="I42" s="94"/>
    </row>
    <row r="43" spans="1:9" s="2" customFormat="1" ht="12.75">
      <c r="A43" s="71"/>
      <c r="B43" s="104"/>
      <c r="C43" s="90" t="s">
        <v>25</v>
      </c>
      <c r="D43" s="91">
        <v>0.2</v>
      </c>
      <c r="E43" s="147"/>
      <c r="F43" s="91">
        <f>E43*D43</f>
        <v>0</v>
      </c>
      <c r="G43" s="92">
        <v>0.4</v>
      </c>
      <c r="H43" s="108"/>
      <c r="I43" s="94"/>
    </row>
    <row r="44" spans="1:9" s="2" customFormat="1" ht="13.5" thickBot="1">
      <c r="A44" s="73"/>
      <c r="B44" s="104" t="s">
        <v>41</v>
      </c>
      <c r="C44" s="90" t="s">
        <v>25</v>
      </c>
      <c r="D44" s="91">
        <v>2.8</v>
      </c>
      <c r="E44" s="148"/>
      <c r="F44" s="91">
        <f>E44*D44</f>
        <v>0</v>
      </c>
      <c r="G44" s="92">
        <v>0.4</v>
      </c>
      <c r="H44" s="108"/>
      <c r="I44" s="94"/>
    </row>
    <row r="45" spans="1:9" s="2" customFormat="1" ht="13.5" thickBot="1">
      <c r="A45" s="71"/>
      <c r="B45" s="68" t="s">
        <v>42</v>
      </c>
      <c r="C45" s="45"/>
      <c r="D45" s="46"/>
      <c r="E45" s="140"/>
      <c r="F45" s="154">
        <f>SUM(F42:F44)</f>
        <v>0</v>
      </c>
      <c r="G45" s="48">
        <v>0.4</v>
      </c>
      <c r="H45" s="49">
        <f>F45/G45</f>
        <v>0</v>
      </c>
      <c r="I45" s="50">
        <f>IF($C$7="","",H45/$C$7*1000)</f>
      </c>
    </row>
    <row r="46" spans="1:9" s="2" customFormat="1" ht="13.5" thickBot="1">
      <c r="A46" s="71"/>
      <c r="B46" s="106"/>
      <c r="C46" s="90" t="s">
        <v>15</v>
      </c>
      <c r="D46" s="91">
        <v>0.2</v>
      </c>
      <c r="E46" s="143"/>
      <c r="F46" s="91">
        <f>E46*D46</f>
        <v>0</v>
      </c>
      <c r="G46" s="92">
        <v>0.4</v>
      </c>
      <c r="H46" s="108"/>
      <c r="I46" s="94"/>
    </row>
    <row r="47" spans="1:9" s="2" customFormat="1" ht="12.75">
      <c r="A47" s="71"/>
      <c r="B47" s="68" t="s">
        <v>43</v>
      </c>
      <c r="C47" s="45"/>
      <c r="D47" s="46"/>
      <c r="E47" s="140"/>
      <c r="F47" s="154">
        <f>SUM(F46)</f>
        <v>0</v>
      </c>
      <c r="G47" s="48">
        <v>0.4</v>
      </c>
      <c r="H47" s="49">
        <f>F47/G47</f>
        <v>0</v>
      </c>
      <c r="I47" s="50">
        <f>IF($C$7="","",H47/$C$7*1000)</f>
      </c>
    </row>
    <row r="48" spans="1:9" s="2" customFormat="1" ht="12.75">
      <c r="A48" s="71"/>
      <c r="B48" s="105" t="s">
        <v>44</v>
      </c>
      <c r="C48" s="85"/>
      <c r="D48" s="86"/>
      <c r="E48" s="144"/>
      <c r="F48" s="152"/>
      <c r="G48" s="87"/>
      <c r="H48" s="88">
        <f>H45+H47</f>
        <v>0</v>
      </c>
      <c r="I48" s="56">
        <f>IF($C$7="","",H48/$C$7*1000)</f>
      </c>
    </row>
    <row r="49" spans="1:10" s="2" customFormat="1" ht="13.5" thickBot="1">
      <c r="A49" s="95" t="s">
        <v>45</v>
      </c>
      <c r="B49" s="98" t="s">
        <v>46</v>
      </c>
      <c r="C49" s="75"/>
      <c r="D49" s="77"/>
      <c r="E49" s="142"/>
      <c r="F49" s="153"/>
      <c r="G49" s="78"/>
      <c r="H49" s="79"/>
      <c r="I49" s="93"/>
      <c r="J49" s="64"/>
    </row>
    <row r="50" spans="1:10" s="2" customFormat="1" ht="12.75">
      <c r="A50" s="95"/>
      <c r="B50" s="104" t="s">
        <v>83</v>
      </c>
      <c r="C50" s="90" t="s">
        <v>25</v>
      </c>
      <c r="D50" s="91">
        <v>0.1</v>
      </c>
      <c r="E50" s="146"/>
      <c r="F50" s="107">
        <f>D50*E50</f>
        <v>0</v>
      </c>
      <c r="G50" s="92">
        <v>0.3</v>
      </c>
      <c r="H50" s="108"/>
      <c r="I50" s="93"/>
      <c r="J50" s="64"/>
    </row>
    <row r="51" spans="1:10" s="2" customFormat="1" ht="13.5" thickBot="1">
      <c r="A51" s="95"/>
      <c r="B51" s="104" t="s">
        <v>47</v>
      </c>
      <c r="C51" s="90" t="s">
        <v>25</v>
      </c>
      <c r="D51" s="91">
        <v>4.2</v>
      </c>
      <c r="E51" s="148"/>
      <c r="F51" s="107">
        <f>D51*E51</f>
        <v>0</v>
      </c>
      <c r="G51" s="92">
        <v>0.3</v>
      </c>
      <c r="H51" s="108"/>
      <c r="I51" s="93"/>
      <c r="J51" s="64"/>
    </row>
    <row r="52" spans="1:10" s="2" customFormat="1" ht="13.5" thickBot="1">
      <c r="A52" s="95"/>
      <c r="B52" s="189" t="s">
        <v>96</v>
      </c>
      <c r="C52" s="45"/>
      <c r="D52" s="46"/>
      <c r="E52" s="140"/>
      <c r="F52" s="154">
        <f>SUM(F50:F51)</f>
        <v>0</v>
      </c>
      <c r="G52" s="48">
        <v>0.3</v>
      </c>
      <c r="H52" s="49">
        <f>F52/G52</f>
        <v>0</v>
      </c>
      <c r="I52" s="50">
        <f>IF($C$7="","",H52/$C$7*1000)</f>
      </c>
      <c r="J52" s="64"/>
    </row>
    <row r="53" spans="1:10" s="2" customFormat="1" ht="13.5" thickBot="1">
      <c r="A53" s="95"/>
      <c r="B53" s="104" t="s">
        <v>97</v>
      </c>
      <c r="C53" s="188" t="s">
        <v>15</v>
      </c>
      <c r="D53" s="91">
        <v>0.3</v>
      </c>
      <c r="E53" s="143"/>
      <c r="F53" s="107">
        <f>D53*E53</f>
        <v>0</v>
      </c>
      <c r="G53" s="92">
        <v>0.3</v>
      </c>
      <c r="H53" s="62"/>
      <c r="I53" s="63"/>
      <c r="J53" s="64"/>
    </row>
    <row r="54" spans="1:10" s="2" customFormat="1" ht="12.75">
      <c r="A54" s="95"/>
      <c r="B54" s="189" t="s">
        <v>98</v>
      </c>
      <c r="C54" s="45"/>
      <c r="D54" s="46"/>
      <c r="E54" s="140"/>
      <c r="F54" s="154">
        <f>SUM(F53)</f>
        <v>0</v>
      </c>
      <c r="G54" s="48">
        <v>0.3</v>
      </c>
      <c r="H54" s="49">
        <f>F54/G54</f>
        <v>0</v>
      </c>
      <c r="I54" s="50">
        <f>IF($C$7="","",H54/$C$7*1000)</f>
      </c>
      <c r="J54" s="64"/>
    </row>
    <row r="55" spans="1:10" s="2" customFormat="1" ht="12.75">
      <c r="A55" s="95"/>
      <c r="B55" s="105" t="s">
        <v>48</v>
      </c>
      <c r="C55" s="85"/>
      <c r="D55" s="86"/>
      <c r="E55" s="144"/>
      <c r="F55" s="152"/>
      <c r="G55" s="87"/>
      <c r="H55" s="88">
        <f>H52+H54</f>
        <v>0</v>
      </c>
      <c r="I55" s="56">
        <f>IF($C$7="","",H55/$C$7*1000)</f>
      </c>
      <c r="J55" s="64"/>
    </row>
    <row r="56" spans="1:10" s="2" customFormat="1" ht="13.5" thickBot="1">
      <c r="A56" s="95" t="s">
        <v>84</v>
      </c>
      <c r="B56" s="98" t="s">
        <v>85</v>
      </c>
      <c r="C56" s="75"/>
      <c r="D56" s="77"/>
      <c r="E56" s="142"/>
      <c r="F56" s="153"/>
      <c r="G56" s="78"/>
      <c r="H56" s="79"/>
      <c r="I56" s="93"/>
      <c r="J56" s="64"/>
    </row>
    <row r="57" spans="1:10" s="2" customFormat="1" ht="13.5" thickBot="1">
      <c r="A57" s="95"/>
      <c r="B57" s="80"/>
      <c r="C57" s="90" t="s">
        <v>25</v>
      </c>
      <c r="D57" s="91">
        <v>0.1</v>
      </c>
      <c r="E57" s="143"/>
      <c r="F57" s="107">
        <f>D57*E57</f>
        <v>0</v>
      </c>
      <c r="G57" s="92">
        <v>0.2</v>
      </c>
      <c r="H57" s="108"/>
      <c r="I57" s="93"/>
      <c r="J57" s="64"/>
    </row>
    <row r="58" spans="1:10" s="2" customFormat="1" ht="13.5" thickBot="1">
      <c r="A58" s="95"/>
      <c r="B58" s="157" t="s">
        <v>86</v>
      </c>
      <c r="C58" s="45"/>
      <c r="D58" s="46"/>
      <c r="E58" s="140"/>
      <c r="F58" s="187">
        <f>SUM(F57)</f>
        <v>0</v>
      </c>
      <c r="G58" s="48">
        <v>0.2</v>
      </c>
      <c r="H58" s="49">
        <f>F58/G58</f>
        <v>0</v>
      </c>
      <c r="I58" s="50">
        <f>IF($C$7="","",H58/$C$7*1000)</f>
      </c>
      <c r="J58" s="63"/>
    </row>
    <row r="59" spans="1:10" s="2" customFormat="1" ht="13.5" thickBot="1">
      <c r="A59" s="95"/>
      <c r="B59" s="104"/>
      <c r="C59" s="90" t="s">
        <v>15</v>
      </c>
      <c r="D59" s="91">
        <v>0.2</v>
      </c>
      <c r="E59" s="143"/>
      <c r="F59" s="107">
        <f>D59*E59</f>
        <v>0</v>
      </c>
      <c r="G59" s="92">
        <v>0.2</v>
      </c>
      <c r="H59" s="108"/>
      <c r="I59" s="93"/>
      <c r="J59" s="64"/>
    </row>
    <row r="60" spans="1:10" s="2" customFormat="1" ht="12.75">
      <c r="A60" s="95"/>
      <c r="B60" s="157" t="s">
        <v>87</v>
      </c>
      <c r="C60" s="45"/>
      <c r="D60" s="46"/>
      <c r="E60" s="140"/>
      <c r="F60" s="187">
        <f>SUM(F59)</f>
        <v>0</v>
      </c>
      <c r="G60" s="48">
        <v>0.2</v>
      </c>
      <c r="H60" s="49">
        <f>F60/G60</f>
        <v>0</v>
      </c>
      <c r="I60" s="50">
        <f>IF($C$7="","",H60/$C$7*1000)</f>
      </c>
      <c r="J60" s="63"/>
    </row>
    <row r="61" spans="1:10" s="2" customFormat="1" ht="12.75">
      <c r="A61" s="95"/>
      <c r="B61" s="105" t="s">
        <v>88</v>
      </c>
      <c r="C61" s="85"/>
      <c r="D61" s="86"/>
      <c r="E61" s="144"/>
      <c r="F61" s="152"/>
      <c r="G61" s="87"/>
      <c r="H61" s="88">
        <f>H58+H60</f>
        <v>0</v>
      </c>
      <c r="I61" s="56">
        <f>IF($C$7="","",H61/$C$7*1000)</f>
      </c>
      <c r="J61" s="63"/>
    </row>
    <row r="62" spans="1:10" s="2" customFormat="1" ht="12.75">
      <c r="A62" s="95"/>
      <c r="B62" s="109" t="s">
        <v>49</v>
      </c>
      <c r="C62" s="110"/>
      <c r="D62" s="109"/>
      <c r="E62" s="149"/>
      <c r="F62" s="150"/>
      <c r="G62" s="111"/>
      <c r="H62" s="112">
        <f>H36+H40+H48+H55+H61</f>
        <v>0</v>
      </c>
      <c r="I62" s="184">
        <f>IF($C$7="","",H62/$C$7*1000)</f>
      </c>
      <c r="J62" s="64"/>
    </row>
    <row r="63" spans="1:10" s="2" customFormat="1" ht="12.75">
      <c r="A63" s="95"/>
      <c r="B63" s="91"/>
      <c r="C63" s="90"/>
      <c r="D63" s="91"/>
      <c r="E63" s="145"/>
      <c r="F63" s="107"/>
      <c r="G63" s="92"/>
      <c r="H63" s="93"/>
      <c r="I63" s="94"/>
      <c r="J63" s="64"/>
    </row>
    <row r="64" spans="1:10" s="2" customFormat="1" ht="13.5" thickBot="1">
      <c r="A64" s="95" t="s">
        <v>81</v>
      </c>
      <c r="B64" s="98" t="s">
        <v>50</v>
      </c>
      <c r="C64" s="75"/>
      <c r="D64" s="77"/>
      <c r="E64" s="142"/>
      <c r="F64" s="153"/>
      <c r="G64" s="78"/>
      <c r="H64" s="79"/>
      <c r="I64" s="94"/>
      <c r="J64" s="64"/>
    </row>
    <row r="65" spans="1:10" s="2" customFormat="1" ht="13.5" thickBot="1">
      <c r="A65" s="95"/>
      <c r="B65" s="80"/>
      <c r="C65" s="90" t="s">
        <v>25</v>
      </c>
      <c r="D65" s="91">
        <v>0.5</v>
      </c>
      <c r="E65" s="143"/>
      <c r="F65" s="107">
        <f>E65*D65</f>
        <v>0</v>
      </c>
      <c r="G65" s="92">
        <v>10</v>
      </c>
      <c r="H65" s="108"/>
      <c r="I65" s="94"/>
      <c r="J65" s="64"/>
    </row>
    <row r="66" spans="1:10" s="2" customFormat="1" ht="13.5" thickBot="1">
      <c r="A66" s="95"/>
      <c r="B66" s="68" t="s">
        <v>51</v>
      </c>
      <c r="C66" s="45"/>
      <c r="D66" s="46"/>
      <c r="E66" s="140"/>
      <c r="F66" s="46">
        <f>SUM(F65)</f>
        <v>0</v>
      </c>
      <c r="G66" s="48">
        <v>10</v>
      </c>
      <c r="H66" s="49">
        <f>F66/G66</f>
        <v>0</v>
      </c>
      <c r="I66" s="50">
        <f>IF($C$7="","",H66/$C$7*1000)</f>
      </c>
      <c r="J66" s="64"/>
    </row>
    <row r="67" spans="1:10" s="2" customFormat="1" ht="13.5" thickBot="1">
      <c r="A67" s="95"/>
      <c r="B67" s="80"/>
      <c r="C67" s="90" t="s">
        <v>15</v>
      </c>
      <c r="D67" s="91">
        <v>2.5</v>
      </c>
      <c r="E67" s="143"/>
      <c r="F67" s="107">
        <f>E67*D67</f>
        <v>0</v>
      </c>
      <c r="G67" s="92">
        <v>10</v>
      </c>
      <c r="H67" s="108"/>
      <c r="I67" s="94"/>
      <c r="J67" s="64"/>
    </row>
    <row r="68" spans="1:10" s="2" customFormat="1" ht="12.75">
      <c r="A68" s="95"/>
      <c r="B68" s="68" t="s">
        <v>52</v>
      </c>
      <c r="C68" s="45"/>
      <c r="D68" s="46"/>
      <c r="E68" s="140"/>
      <c r="F68" s="46">
        <f>SUM(F67)</f>
        <v>0</v>
      </c>
      <c r="G68" s="48">
        <v>10</v>
      </c>
      <c r="H68" s="49">
        <f>F68/G68</f>
        <v>0</v>
      </c>
      <c r="I68" s="50">
        <f>IF($C$7="","",H68/$C$7*1000)</f>
      </c>
      <c r="J68" s="64"/>
    </row>
    <row r="69" spans="1:10" s="2" customFormat="1" ht="12.75">
      <c r="A69" s="95"/>
      <c r="B69" s="105" t="s">
        <v>53</v>
      </c>
      <c r="C69" s="85"/>
      <c r="D69" s="86"/>
      <c r="E69" s="144"/>
      <c r="F69" s="86"/>
      <c r="G69" s="87"/>
      <c r="H69" s="88">
        <f>H66+H68</f>
        <v>0</v>
      </c>
      <c r="I69" s="56">
        <f>IF($C$7="","",H69/$C$7*1000)</f>
      </c>
      <c r="J69" s="64"/>
    </row>
    <row r="70" spans="1:10" s="2" customFormat="1" ht="12.75">
      <c r="A70" s="95"/>
      <c r="B70" s="91"/>
      <c r="C70" s="90"/>
      <c r="D70" s="91"/>
      <c r="E70" s="145"/>
      <c r="F70" s="91"/>
      <c r="G70" s="92"/>
      <c r="H70" s="93"/>
      <c r="I70" s="93"/>
      <c r="J70" s="64"/>
    </row>
    <row r="71" spans="1:10" s="2" customFormat="1" ht="12.75">
      <c r="A71" s="95"/>
      <c r="B71" s="96" t="s">
        <v>54</v>
      </c>
      <c r="C71" s="90"/>
      <c r="D71" s="91"/>
      <c r="E71" s="145"/>
      <c r="F71" s="91"/>
      <c r="G71" s="92"/>
      <c r="H71" s="93"/>
      <c r="I71" s="93"/>
      <c r="J71" s="64"/>
    </row>
    <row r="72" spans="1:10" s="2" customFormat="1" ht="13.5" thickBot="1">
      <c r="A72" s="95" t="s">
        <v>55</v>
      </c>
      <c r="B72" s="74" t="s">
        <v>56</v>
      </c>
      <c r="C72" s="75"/>
      <c r="D72" s="77"/>
      <c r="E72" s="142"/>
      <c r="F72" s="77"/>
      <c r="G72" s="78"/>
      <c r="H72" s="79"/>
      <c r="I72" s="93"/>
      <c r="J72" s="64"/>
    </row>
    <row r="73" spans="1:10" s="2" customFormat="1" ht="12.75">
      <c r="A73" s="95"/>
      <c r="B73" s="106"/>
      <c r="C73" s="90" t="s">
        <v>15</v>
      </c>
      <c r="D73" s="91">
        <v>0.05</v>
      </c>
      <c r="E73" s="146"/>
      <c r="F73" s="91">
        <f>E73*D73</f>
        <v>0</v>
      </c>
      <c r="G73" s="92">
        <v>0.05</v>
      </c>
      <c r="H73" s="108"/>
      <c r="I73" s="93"/>
      <c r="J73" s="64"/>
    </row>
    <row r="74" spans="1:10" s="2" customFormat="1" ht="13.5" thickBot="1">
      <c r="A74" s="95"/>
      <c r="B74" s="106"/>
      <c r="C74" s="90" t="s">
        <v>15</v>
      </c>
      <c r="D74" s="91">
        <v>0.07</v>
      </c>
      <c r="E74" s="148"/>
      <c r="F74" s="91">
        <f>E74*D74</f>
        <v>0</v>
      </c>
      <c r="G74" s="92">
        <v>0.05</v>
      </c>
      <c r="H74" s="108"/>
      <c r="I74" s="93"/>
      <c r="J74" s="64"/>
    </row>
    <row r="75" spans="1:10" s="2" customFormat="1" ht="12.75">
      <c r="A75" s="95"/>
      <c r="B75" s="84" t="s">
        <v>57</v>
      </c>
      <c r="C75" s="85"/>
      <c r="D75" s="86"/>
      <c r="E75" s="144"/>
      <c r="F75" s="86">
        <f>SUM(F73:F74)</f>
        <v>0</v>
      </c>
      <c r="G75" s="113">
        <v>0.05</v>
      </c>
      <c r="H75" s="88">
        <f>+F75/G75</f>
        <v>0</v>
      </c>
      <c r="I75" s="56">
        <f>IF($C$7="","",H75/$C$7*1000)</f>
      </c>
      <c r="J75" s="64"/>
    </row>
    <row r="76" spans="1:10" s="2" customFormat="1" ht="13.5" thickBot="1">
      <c r="A76" s="95" t="s">
        <v>58</v>
      </c>
      <c r="B76" s="74" t="s">
        <v>59</v>
      </c>
      <c r="C76" s="75"/>
      <c r="D76" s="77"/>
      <c r="E76" s="142"/>
      <c r="F76" s="77"/>
      <c r="G76" s="78"/>
      <c r="H76" s="79"/>
      <c r="I76" s="93"/>
      <c r="J76" s="64"/>
    </row>
    <row r="77" spans="1:10" s="2" customFormat="1" ht="12.75">
      <c r="A77" s="95"/>
      <c r="B77" s="106"/>
      <c r="C77" s="90" t="s">
        <v>15</v>
      </c>
      <c r="D77" s="91">
        <v>0.05</v>
      </c>
      <c r="E77" s="146"/>
      <c r="F77" s="91">
        <f>E77*D77</f>
        <v>0</v>
      </c>
      <c r="G77" s="92">
        <v>0.1</v>
      </c>
      <c r="H77" s="108"/>
      <c r="I77" s="93"/>
      <c r="J77" s="64"/>
    </row>
    <row r="78" spans="1:10" s="2" customFormat="1" ht="13.5" thickBot="1">
      <c r="A78" s="95"/>
      <c r="B78" s="106"/>
      <c r="C78" s="90" t="s">
        <v>15</v>
      </c>
      <c r="D78" s="91">
        <v>0.1</v>
      </c>
      <c r="E78" s="148"/>
      <c r="F78" s="91">
        <f>E78*D78</f>
        <v>0</v>
      </c>
      <c r="G78" s="92">
        <v>0.1</v>
      </c>
      <c r="H78" s="108"/>
      <c r="I78" s="93"/>
      <c r="J78" s="64"/>
    </row>
    <row r="79" spans="1:10" s="2" customFormat="1" ht="12.75">
      <c r="A79" s="95"/>
      <c r="B79" s="84" t="s">
        <v>60</v>
      </c>
      <c r="C79" s="85"/>
      <c r="D79" s="86"/>
      <c r="E79" s="144"/>
      <c r="F79" s="86">
        <f>SUM(F77:F78)</f>
        <v>0</v>
      </c>
      <c r="G79" s="87">
        <v>0.1</v>
      </c>
      <c r="H79" s="88">
        <f>+F79/G79</f>
        <v>0</v>
      </c>
      <c r="I79" s="56">
        <f>IF($C$7="","",H79/$C$7*1000)</f>
      </c>
      <c r="J79" s="64"/>
    </row>
    <row r="80" spans="1:10" s="2" customFormat="1" ht="13.5" thickBot="1">
      <c r="A80" s="95" t="s">
        <v>61</v>
      </c>
      <c r="B80" s="74" t="s">
        <v>62</v>
      </c>
      <c r="C80" s="75"/>
      <c r="D80" s="77"/>
      <c r="E80" s="142"/>
      <c r="F80" s="77"/>
      <c r="G80" s="78"/>
      <c r="H80" s="79"/>
      <c r="I80" s="93"/>
      <c r="J80" s="64"/>
    </row>
    <row r="81" spans="1:9" s="2" customFormat="1" ht="13.5" thickBot="1">
      <c r="A81" s="95"/>
      <c r="B81" s="106"/>
      <c r="C81" s="90" t="s">
        <v>15</v>
      </c>
      <c r="D81" s="91">
        <v>0.1</v>
      </c>
      <c r="E81" s="143"/>
      <c r="F81" s="91">
        <f>E81*D81</f>
        <v>0</v>
      </c>
      <c r="G81" s="92">
        <v>0.1</v>
      </c>
      <c r="H81" s="108"/>
      <c r="I81" s="93"/>
    </row>
    <row r="82" spans="1:9" s="2" customFormat="1" ht="12.75">
      <c r="A82" s="95"/>
      <c r="B82" s="84" t="s">
        <v>63</v>
      </c>
      <c r="C82" s="114"/>
      <c r="D82" s="86"/>
      <c r="E82" s="136"/>
      <c r="F82" s="86">
        <f>SUM(F81)</f>
        <v>0</v>
      </c>
      <c r="G82" s="115">
        <v>0.1</v>
      </c>
      <c r="H82" s="88">
        <f>+F82/G82</f>
        <v>0</v>
      </c>
      <c r="I82" s="56">
        <f>IF($C$7="","",H82/$C$7*1000)</f>
      </c>
    </row>
    <row r="83" spans="1:9" s="2" customFormat="1" ht="12.75">
      <c r="A83" s="95"/>
      <c r="B83" s="109" t="s">
        <v>64</v>
      </c>
      <c r="C83" s="116"/>
      <c r="D83" s="117"/>
      <c r="E83" s="137"/>
      <c r="F83" s="117"/>
      <c r="G83" s="118"/>
      <c r="H83" s="112">
        <f>H75+H79+H82</f>
        <v>0</v>
      </c>
      <c r="I83" s="184">
        <f>IF($C$7="","",H83/$C$7*1000)</f>
      </c>
    </row>
    <row r="84" spans="1:9" s="2" customFormat="1" ht="12.75">
      <c r="A84" s="95"/>
      <c r="B84" s="89"/>
      <c r="C84" s="119"/>
      <c r="D84" s="91"/>
      <c r="E84" s="89"/>
      <c r="F84" s="91"/>
      <c r="G84" s="120"/>
      <c r="H84" s="93"/>
      <c r="I84" s="93"/>
    </row>
    <row r="85" spans="1:9" s="2" customFormat="1" ht="12.75">
      <c r="A85" s="121" t="s">
        <v>65</v>
      </c>
      <c r="B85" s="122" t="s">
        <v>66</v>
      </c>
      <c r="C85" s="123"/>
      <c r="D85" s="123"/>
      <c r="E85" s="138"/>
      <c r="F85" s="123"/>
      <c r="G85" s="124"/>
      <c r="H85" s="125">
        <f>H21+H62+H69+H83</f>
        <v>0</v>
      </c>
      <c r="I85" s="185">
        <f>IF($C$7="","",H85/$C$7*1000)</f>
      </c>
    </row>
  </sheetData>
  <sheetProtection password="90C1" sheet="1" pivotTables="0"/>
  <mergeCells count="6">
    <mergeCell ref="A1:I1"/>
    <mergeCell ref="E4:J4"/>
    <mergeCell ref="E7:G7"/>
    <mergeCell ref="C6:D6"/>
    <mergeCell ref="C7:D7"/>
    <mergeCell ref="C4:D4"/>
  </mergeCells>
  <conditionalFormatting sqref="E5">
    <cfRule type="expression" priority="1" dxfId="0" stopIfTrue="1">
      <formula>$B$4=9000</formula>
    </cfRule>
  </conditionalFormatting>
  <printOptions/>
  <pageMargins left="0.18" right="0.17" top="0.984251969" bottom="0.984251969" header="0.4921259845" footer="0.4921259845"/>
  <pageSetup horizontalDpi="600" verticalDpi="600" orientation="portrait" paperSize="9" scale="95" r:id="rId1"/>
  <headerFooter alignWithMargins="0">
    <oddFooter>&amp;L&amp;9&amp;F - &amp;A&amp;R&amp;9&amp;P / &amp;N</oddFooter>
  </headerFooter>
  <rowBreaks count="1" manualBreakCount="1">
    <brk id="48" max="255" man="1"/>
  </rowBreaks>
  <ignoredErrors>
    <ignoredError sqref="F40 F45 F66:F67" formula="1"/>
    <ignoredError sqref="I37:I39 I15:I16 I18:I19 I84 I32:I34 I41:I44 I46 I51 I63:I65 I67 I70:I74 I76:I78 I80:I81 I22:I30 I4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E13" sqref="E13"/>
    </sheetView>
  </sheetViews>
  <sheetFormatPr defaultColWidth="11.421875" defaultRowHeight="12.75"/>
  <cols>
    <col min="1" max="1" width="8.28125" style="0" customWidth="1"/>
    <col min="2" max="2" width="27.00390625" style="131" customWidth="1"/>
    <col min="3" max="3" width="7.28125" style="0" customWidth="1"/>
    <col min="4" max="4" width="7.00390625" style="0" bestFit="1" customWidth="1"/>
    <col min="5" max="5" width="11.421875" style="133" customWidth="1"/>
    <col min="6" max="6" width="6.421875" style="0" customWidth="1"/>
    <col min="7" max="7" width="6.140625" style="0" customWidth="1"/>
    <col min="8" max="8" width="10.00390625" style="0" customWidth="1"/>
  </cols>
  <sheetData>
    <row r="1" spans="1:9" s="2" customFormat="1" ht="23.25">
      <c r="A1" s="200" t="s">
        <v>95</v>
      </c>
      <c r="B1" s="200"/>
      <c r="C1" s="200"/>
      <c r="D1" s="200"/>
      <c r="E1" s="200"/>
      <c r="F1" s="200"/>
      <c r="G1" s="200"/>
      <c r="H1" s="200"/>
      <c r="I1" s="200"/>
    </row>
    <row r="2" spans="1:9" s="2" customFormat="1" ht="21" customHeight="1">
      <c r="A2" s="3" t="s">
        <v>68</v>
      </c>
      <c r="B2" s="4"/>
      <c r="C2" s="3"/>
      <c r="D2" s="4"/>
      <c r="E2" s="4"/>
      <c r="F2" s="4"/>
      <c r="G2" s="1"/>
      <c r="H2" s="5"/>
      <c r="I2" s="5"/>
    </row>
    <row r="3" spans="1:9" s="2" customFormat="1" ht="12.75" customHeight="1">
      <c r="A3" s="6"/>
      <c r="B3" s="126"/>
      <c r="C3" s="7"/>
      <c r="D3" s="7"/>
      <c r="E3" s="8"/>
      <c r="F3" s="8"/>
      <c r="G3" s="9"/>
      <c r="H3" s="10"/>
      <c r="I3" s="11"/>
    </row>
    <row r="4" spans="1:11" s="13" customFormat="1" ht="13.5" customHeight="1">
      <c r="A4" s="12" t="s">
        <v>1</v>
      </c>
      <c r="B4" s="181">
        <f>IF('Données administratives'!$C$5="","",'Données administratives'!$C$5)</f>
      </c>
      <c r="C4" s="208" t="s">
        <v>2</v>
      </c>
      <c r="D4" s="209"/>
      <c r="E4" s="201">
        <f>IF('Données administratives'!$C$7="","",'Données administratives'!$C$7)</f>
      </c>
      <c r="F4" s="202">
        <f>IF('Données administratives'!$C$5="","",'Données administratives'!$C$5)</f>
      </c>
      <c r="G4" s="202">
        <f>IF('Données administratives'!$C$5="","",'Données administratives'!$C$5)</f>
      </c>
      <c r="H4" s="202">
        <f>IF('Données administratives'!$C$5="","",'Données administratives'!$C$5)</f>
      </c>
      <c r="I4" s="202">
        <f>IF('Données administratives'!$C$5="","",'Données administratives'!$C$5)</f>
      </c>
      <c r="J4" s="203">
        <f>IF('Données administratives'!$C$5="","",'Données administratives'!$C$5)</f>
      </c>
      <c r="K4" s="160"/>
    </row>
    <row r="5" spans="1:11" s="13" customFormat="1" ht="12.75">
      <c r="A5" s="6"/>
      <c r="B5" s="14"/>
      <c r="C5" s="15"/>
      <c r="D5" s="15"/>
      <c r="E5" s="180"/>
      <c r="F5" s="180"/>
      <c r="G5" s="180"/>
      <c r="H5" s="180"/>
      <c r="I5" s="180"/>
      <c r="J5" s="180"/>
      <c r="K5" s="180"/>
    </row>
    <row r="6" spans="2:9" s="13" customFormat="1" ht="12.75">
      <c r="B6" s="16" t="s">
        <v>3</v>
      </c>
      <c r="C6" s="206">
        <f>IF('Données administratives'!$C$12="","",'Données administratives'!$C$12)</f>
      </c>
      <c r="D6" s="207">
        <f>IF('Données administratives'!$C$5="","",'Données administratives'!$C$5)</f>
      </c>
      <c r="E6" s="132"/>
      <c r="G6" s="17"/>
      <c r="H6" s="18"/>
      <c r="I6" s="18"/>
    </row>
    <row r="7" spans="2:9" s="13" customFormat="1" ht="12.75">
      <c r="B7" s="16" t="s">
        <v>4</v>
      </c>
      <c r="C7" s="206">
        <f>IF('Données administratives'!$D$12="","",'Données administratives'!$D$12)</f>
      </c>
      <c r="D7" s="207">
        <f>IF('Données administratives'!$C$5="","",'Données administratives'!$C$5)</f>
      </c>
      <c r="E7" s="204"/>
      <c r="F7" s="205"/>
      <c r="G7" s="205"/>
      <c r="H7" s="19"/>
      <c r="I7" s="20"/>
    </row>
    <row r="8" spans="1:9" s="13" customFormat="1" ht="4.5" customHeight="1" thickBot="1">
      <c r="A8" s="21"/>
      <c r="B8" s="127"/>
      <c r="C8" s="22"/>
      <c r="D8" s="22"/>
      <c r="E8" s="22"/>
      <c r="F8" s="2"/>
      <c r="G8" s="23"/>
      <c r="H8" s="19"/>
      <c r="I8" s="19"/>
    </row>
    <row r="9" spans="1:9" s="13" customFormat="1" ht="51" thickBot="1">
      <c r="A9" s="57" t="s">
        <v>5</v>
      </c>
      <c r="B9" s="128" t="s">
        <v>82</v>
      </c>
      <c r="C9" s="26" t="s">
        <v>6</v>
      </c>
      <c r="D9" s="24" t="s">
        <v>7</v>
      </c>
      <c r="E9" s="25" t="s">
        <v>8</v>
      </c>
      <c r="F9" s="24" t="s">
        <v>67</v>
      </c>
      <c r="G9" s="26" t="s">
        <v>9</v>
      </c>
      <c r="H9" s="27" t="s">
        <v>10</v>
      </c>
      <c r="I9" s="28" t="s">
        <v>11</v>
      </c>
    </row>
    <row r="10" ht="12.75">
      <c r="B10" s="129"/>
    </row>
    <row r="11" spans="1:9" s="2" customFormat="1" ht="12.75">
      <c r="A11" s="30" t="s">
        <v>12</v>
      </c>
      <c r="B11" s="65" t="s">
        <v>13</v>
      </c>
      <c r="C11" s="32"/>
      <c r="D11" s="32"/>
      <c r="E11" s="134"/>
      <c r="F11" s="32"/>
      <c r="G11" s="33"/>
      <c r="H11" s="34"/>
      <c r="I11" s="35"/>
    </row>
    <row r="12" spans="1:9" s="2" customFormat="1" ht="13.5" thickBot="1">
      <c r="A12" s="30" t="s">
        <v>14</v>
      </c>
      <c r="B12" s="156" t="s">
        <v>20</v>
      </c>
      <c r="C12" s="36"/>
      <c r="D12" s="36"/>
      <c r="E12" s="135"/>
      <c r="F12" s="36"/>
      <c r="G12" s="37"/>
      <c r="H12" s="38"/>
      <c r="I12" s="35"/>
    </row>
    <row r="13" spans="1:9" s="2" customFormat="1" ht="13.5" thickBot="1">
      <c r="A13" s="39"/>
      <c r="B13" s="67"/>
      <c r="C13" s="40" t="s">
        <v>15</v>
      </c>
      <c r="D13" s="41">
        <v>0.05</v>
      </c>
      <c r="E13" s="139"/>
      <c r="F13" s="42">
        <f>E13*D13</f>
        <v>0</v>
      </c>
      <c r="G13" s="43">
        <v>0.035</v>
      </c>
      <c r="H13" s="44"/>
      <c r="I13" s="35"/>
    </row>
    <row r="14" spans="1:9" s="2" customFormat="1" ht="12.75">
      <c r="A14" s="39"/>
      <c r="B14" s="157" t="s">
        <v>16</v>
      </c>
      <c r="C14" s="45"/>
      <c r="D14" s="46"/>
      <c r="E14" s="140"/>
      <c r="F14" s="46">
        <f>SUM(F13)</f>
        <v>0</v>
      </c>
      <c r="G14" s="48">
        <v>0.035</v>
      </c>
      <c r="H14" s="49">
        <f>F14/G14</f>
        <v>0</v>
      </c>
      <c r="I14" s="50">
        <f>IF($C$7="","",H14/$C$7*1000)</f>
      </c>
    </row>
    <row r="15" spans="1:9" s="64" customFormat="1" ht="13.5" thickBot="1">
      <c r="A15" s="58"/>
      <c r="B15" s="158" t="s">
        <v>21</v>
      </c>
      <c r="C15" s="59"/>
      <c r="D15" s="60"/>
      <c r="E15" s="141"/>
      <c r="F15" s="29"/>
      <c r="G15" s="61"/>
      <c r="H15" s="62"/>
      <c r="I15" s="63"/>
    </row>
    <row r="16" spans="1:9" s="2" customFormat="1" ht="13.5" thickBot="1">
      <c r="A16" s="39"/>
      <c r="B16" s="130" t="s">
        <v>23</v>
      </c>
      <c r="C16" s="40" t="s">
        <v>15</v>
      </c>
      <c r="D16" s="41">
        <v>0.05</v>
      </c>
      <c r="E16" s="139"/>
      <c r="F16" s="42">
        <f>E16*D16</f>
        <v>0</v>
      </c>
      <c r="G16" s="43">
        <v>0.035</v>
      </c>
      <c r="H16" s="44"/>
      <c r="I16" s="35"/>
    </row>
    <row r="17" spans="1:9" s="2" customFormat="1" ht="12.75">
      <c r="A17" s="39"/>
      <c r="B17" s="157" t="s">
        <v>17</v>
      </c>
      <c r="C17" s="45"/>
      <c r="D17" s="46"/>
      <c r="E17" s="140"/>
      <c r="F17" s="46">
        <f>SUM(F16)</f>
        <v>0</v>
      </c>
      <c r="G17" s="48">
        <v>0.035</v>
      </c>
      <c r="H17" s="49">
        <f>F17/G17</f>
        <v>0</v>
      </c>
      <c r="I17" s="50">
        <f>IF($C$7="","",H17/$C$7*1000)</f>
      </c>
    </row>
    <row r="18" spans="1:9" s="64" customFormat="1" ht="13.5" thickBot="1">
      <c r="A18" s="58"/>
      <c r="B18" s="158" t="s">
        <v>22</v>
      </c>
      <c r="C18" s="59"/>
      <c r="D18" s="60"/>
      <c r="E18" s="141"/>
      <c r="F18" s="29"/>
      <c r="G18" s="61"/>
      <c r="H18" s="62"/>
      <c r="I18" s="63"/>
    </row>
    <row r="19" spans="1:9" s="2" customFormat="1" ht="13.5" customHeight="1" thickBot="1">
      <c r="A19" s="39"/>
      <c r="B19" s="130" t="s">
        <v>24</v>
      </c>
      <c r="C19" s="40" t="s">
        <v>15</v>
      </c>
      <c r="D19" s="41">
        <v>0.1</v>
      </c>
      <c r="E19" s="139"/>
      <c r="F19" s="42">
        <f>E19*D19</f>
        <v>0</v>
      </c>
      <c r="G19" s="43">
        <v>0.035</v>
      </c>
      <c r="H19" s="44"/>
      <c r="I19" s="35"/>
    </row>
    <row r="20" spans="1:9" s="2" customFormat="1" ht="12.75">
      <c r="A20" s="39"/>
      <c r="B20" s="157" t="s">
        <v>18</v>
      </c>
      <c r="C20" s="45"/>
      <c r="D20" s="46"/>
      <c r="E20" s="140"/>
      <c r="F20" s="46">
        <f>SUM(F19)</f>
        <v>0</v>
      </c>
      <c r="G20" s="48">
        <v>0.035</v>
      </c>
      <c r="H20" s="49">
        <f>F20/G20</f>
        <v>0</v>
      </c>
      <c r="I20" s="50">
        <f>IF($C$7="","",H20/$C$7*1000)</f>
      </c>
    </row>
    <row r="21" spans="1:9" s="2" customFormat="1" ht="12.75">
      <c r="A21" s="39"/>
      <c r="B21" s="159" t="s">
        <v>19</v>
      </c>
      <c r="C21" s="51"/>
      <c r="D21" s="52"/>
      <c r="E21" s="53"/>
      <c r="F21" s="53"/>
      <c r="G21" s="54"/>
      <c r="H21" s="55">
        <f>H14+H17+H20</f>
        <v>0</v>
      </c>
      <c r="I21" s="56">
        <f>IF($C$7="","",H21/$C$7*1000)</f>
      </c>
    </row>
    <row r="22" spans="1:9" s="2" customFormat="1" ht="12.75">
      <c r="A22" s="39"/>
      <c r="B22" s="31"/>
      <c r="C22" s="40"/>
      <c r="D22" s="32"/>
      <c r="E22" s="141"/>
      <c r="F22" s="32"/>
      <c r="G22" s="33"/>
      <c r="H22" s="34"/>
      <c r="I22" s="35"/>
    </row>
    <row r="23" spans="1:9" s="97" customFormat="1" ht="12.75">
      <c r="A23" s="95" t="s">
        <v>26</v>
      </c>
      <c r="B23" s="96" t="s">
        <v>27</v>
      </c>
      <c r="C23" s="90"/>
      <c r="D23" s="91"/>
      <c r="E23" s="145"/>
      <c r="F23" s="91"/>
      <c r="G23" s="92"/>
      <c r="H23" s="93"/>
      <c r="I23" s="93"/>
    </row>
    <row r="24" spans="1:9" s="2" customFormat="1" ht="13.5" thickBot="1">
      <c r="A24" s="73" t="s">
        <v>28</v>
      </c>
      <c r="B24" s="98" t="s">
        <v>29</v>
      </c>
      <c r="C24" s="99"/>
      <c r="D24" s="100"/>
      <c r="E24" s="142"/>
      <c r="F24" s="101"/>
      <c r="G24" s="102"/>
      <c r="H24" s="103"/>
      <c r="I24" s="72"/>
    </row>
    <row r="25" spans="1:9" s="2" customFormat="1" ht="12.75">
      <c r="A25" s="73"/>
      <c r="B25" s="104"/>
      <c r="C25" s="90" t="s">
        <v>25</v>
      </c>
      <c r="D25" s="42">
        <v>0.05</v>
      </c>
      <c r="E25" s="146"/>
      <c r="F25" s="42">
        <f aca="true" t="shared" si="0" ref="F25:F30">D25*E25</f>
        <v>0</v>
      </c>
      <c r="G25" s="82">
        <v>0.2</v>
      </c>
      <c r="H25" s="83"/>
      <c r="I25" s="72"/>
    </row>
    <row r="26" spans="1:9" s="2" customFormat="1" ht="12.75">
      <c r="A26" s="73"/>
      <c r="B26" s="104"/>
      <c r="C26" s="90" t="s">
        <v>25</v>
      </c>
      <c r="D26" s="42">
        <v>0.1</v>
      </c>
      <c r="E26" s="147"/>
      <c r="F26" s="42">
        <f t="shared" si="0"/>
        <v>0</v>
      </c>
      <c r="G26" s="82">
        <v>0.2</v>
      </c>
      <c r="H26" s="83"/>
      <c r="I26" s="72"/>
    </row>
    <row r="27" spans="1:9" s="2" customFormat="1" ht="12.75">
      <c r="A27" s="73"/>
      <c r="B27" s="104"/>
      <c r="C27" s="90" t="s">
        <v>25</v>
      </c>
      <c r="D27" s="42">
        <v>0.15</v>
      </c>
      <c r="E27" s="147"/>
      <c r="F27" s="42">
        <f t="shared" si="0"/>
        <v>0</v>
      </c>
      <c r="G27" s="82">
        <v>0.2</v>
      </c>
      <c r="H27" s="83"/>
      <c r="I27" s="72"/>
    </row>
    <row r="28" spans="1:9" s="2" customFormat="1" ht="12.75">
      <c r="A28" s="73"/>
      <c r="B28" s="104"/>
      <c r="C28" s="90" t="s">
        <v>25</v>
      </c>
      <c r="D28" s="42">
        <v>0.2</v>
      </c>
      <c r="E28" s="147"/>
      <c r="F28" s="42">
        <f t="shared" si="0"/>
        <v>0</v>
      </c>
      <c r="G28" s="82">
        <v>0.2</v>
      </c>
      <c r="H28" s="83"/>
      <c r="I28" s="72"/>
    </row>
    <row r="29" spans="1:9" s="2" customFormat="1" ht="12.75">
      <c r="A29" s="73"/>
      <c r="B29" s="104" t="s">
        <v>30</v>
      </c>
      <c r="C29" s="90" t="s">
        <v>25</v>
      </c>
      <c r="D29" s="91">
        <v>0.35</v>
      </c>
      <c r="E29" s="147"/>
      <c r="F29" s="42">
        <f t="shared" si="0"/>
        <v>0</v>
      </c>
      <c r="G29" s="82">
        <v>0.2</v>
      </c>
      <c r="H29" s="83"/>
      <c r="I29" s="72"/>
    </row>
    <row r="30" spans="1:9" s="2" customFormat="1" ht="13.5" thickBot="1">
      <c r="A30" s="73"/>
      <c r="B30" s="104" t="s">
        <v>31</v>
      </c>
      <c r="C30" s="90" t="s">
        <v>25</v>
      </c>
      <c r="D30" s="91">
        <v>1.4</v>
      </c>
      <c r="E30" s="148"/>
      <c r="F30" s="42">
        <f t="shared" si="0"/>
        <v>0</v>
      </c>
      <c r="G30" s="82">
        <v>0.2</v>
      </c>
      <c r="H30" s="83"/>
      <c r="I30" s="72"/>
    </row>
    <row r="31" spans="1:9" s="97" customFormat="1" ht="13.5" thickBot="1">
      <c r="A31" s="95"/>
      <c r="B31" s="151" t="s">
        <v>32</v>
      </c>
      <c r="C31" s="47"/>
      <c r="D31" s="47"/>
      <c r="E31" s="47"/>
      <c r="F31" s="154">
        <f>SUM(F25:F30)</f>
        <v>0</v>
      </c>
      <c r="G31" s="155">
        <v>0.2</v>
      </c>
      <c r="H31" s="49">
        <f>F31/G31</f>
        <v>0</v>
      </c>
      <c r="I31" s="50">
        <f>IF($C$7="","",H31/$C$7*1000)</f>
      </c>
    </row>
    <row r="32" spans="1:9" s="2" customFormat="1" ht="12.75">
      <c r="A32" s="73"/>
      <c r="B32" s="104"/>
      <c r="C32" s="90" t="s">
        <v>15</v>
      </c>
      <c r="D32" s="42">
        <v>0.1</v>
      </c>
      <c r="E32" s="146"/>
      <c r="F32" s="42">
        <f>E32*D32</f>
        <v>0</v>
      </c>
      <c r="G32" s="82">
        <v>0.2</v>
      </c>
      <c r="H32" s="83"/>
      <c r="I32" s="72"/>
    </row>
    <row r="33" spans="1:9" s="2" customFormat="1" ht="12.75">
      <c r="A33" s="73"/>
      <c r="B33" s="104"/>
      <c r="C33" s="90" t="s">
        <v>15</v>
      </c>
      <c r="D33" s="42">
        <v>0.2</v>
      </c>
      <c r="E33" s="147"/>
      <c r="F33" s="42">
        <f>E33*D33</f>
        <v>0</v>
      </c>
      <c r="G33" s="82">
        <v>0.2</v>
      </c>
      <c r="H33" s="83"/>
      <c r="I33" s="72"/>
    </row>
    <row r="34" spans="1:9" s="2" customFormat="1" ht="13.5" thickBot="1">
      <c r="A34" s="73"/>
      <c r="B34" s="104"/>
      <c r="C34" s="81" t="s">
        <v>15</v>
      </c>
      <c r="D34" s="42">
        <v>0.4</v>
      </c>
      <c r="E34" s="148"/>
      <c r="F34" s="42">
        <f>E34*D34</f>
        <v>0</v>
      </c>
      <c r="G34" s="82">
        <v>0.2</v>
      </c>
      <c r="H34" s="83"/>
      <c r="I34" s="72"/>
    </row>
    <row r="35" spans="1:9" s="2" customFormat="1" ht="12.75">
      <c r="A35" s="73"/>
      <c r="B35" s="157" t="s">
        <v>33</v>
      </c>
      <c r="C35" s="45"/>
      <c r="D35" s="46"/>
      <c r="E35" s="140"/>
      <c r="F35" s="154">
        <f>SUM(F32:F34)</f>
        <v>0</v>
      </c>
      <c r="G35" s="48">
        <v>0.2</v>
      </c>
      <c r="H35" s="49">
        <f>F35/G35</f>
        <v>0</v>
      </c>
      <c r="I35" s="50">
        <f>IF($C$7="","",H35/$C$7*1000)</f>
      </c>
    </row>
    <row r="36" spans="1:9" s="2" customFormat="1" ht="12.75">
      <c r="A36" s="73"/>
      <c r="B36" s="105" t="s">
        <v>34</v>
      </c>
      <c r="C36" s="85"/>
      <c r="D36" s="86"/>
      <c r="E36" s="144"/>
      <c r="F36" s="86"/>
      <c r="G36" s="87"/>
      <c r="H36" s="88">
        <f>H31+H35</f>
        <v>0</v>
      </c>
      <c r="I36" s="56">
        <f>IF($C$7="","",H36/$C$7*1000)</f>
      </c>
    </row>
    <row r="37" spans="1:9" s="2" customFormat="1" ht="13.5" thickBot="1">
      <c r="A37" s="73" t="s">
        <v>35</v>
      </c>
      <c r="B37" s="74" t="s">
        <v>36</v>
      </c>
      <c r="C37" s="75"/>
      <c r="D37" s="76"/>
      <c r="E37" s="142"/>
      <c r="F37" s="77"/>
      <c r="G37" s="78"/>
      <c r="H37" s="79"/>
      <c r="I37" s="94"/>
    </row>
    <row r="38" spans="1:9" s="2" customFormat="1" ht="12.75">
      <c r="A38" s="73"/>
      <c r="B38" s="106"/>
      <c r="C38" s="90" t="s">
        <v>25</v>
      </c>
      <c r="D38" s="107">
        <v>0.1</v>
      </c>
      <c r="E38" s="146"/>
      <c r="F38" s="91">
        <f>E38*D38</f>
        <v>0</v>
      </c>
      <c r="G38" s="92">
        <v>0.2</v>
      </c>
      <c r="H38" s="108"/>
      <c r="I38" s="94"/>
    </row>
    <row r="39" spans="1:9" s="2" customFormat="1" ht="13.5" thickBot="1">
      <c r="A39" s="73"/>
      <c r="B39" s="104" t="s">
        <v>37</v>
      </c>
      <c r="C39" s="81" t="s">
        <v>25</v>
      </c>
      <c r="D39" s="42">
        <v>1.5</v>
      </c>
      <c r="E39" s="148"/>
      <c r="F39" s="42">
        <f>E39*D39</f>
        <v>0</v>
      </c>
      <c r="G39" s="82">
        <v>0.2</v>
      </c>
      <c r="H39" s="83"/>
      <c r="I39" s="72"/>
    </row>
    <row r="40" spans="1:9" s="2" customFormat="1" ht="12.75">
      <c r="A40" s="73"/>
      <c r="B40" s="84" t="s">
        <v>38</v>
      </c>
      <c r="C40" s="51"/>
      <c r="D40" s="161"/>
      <c r="E40" s="53"/>
      <c r="F40" s="162">
        <f>SUM(F38:F39)</f>
        <v>0</v>
      </c>
      <c r="G40" s="54">
        <v>0.2</v>
      </c>
      <c r="H40" s="55">
        <f>F40/G40</f>
        <v>0</v>
      </c>
      <c r="I40" s="56">
        <f>IF($C$7="","",H40/$C$7*1000)</f>
      </c>
    </row>
    <row r="41" spans="1:9" s="2" customFormat="1" ht="13.5" thickBot="1">
      <c r="A41" s="71" t="s">
        <v>39</v>
      </c>
      <c r="B41" s="98" t="s">
        <v>40</v>
      </c>
      <c r="C41" s="75"/>
      <c r="D41" s="77"/>
      <c r="E41" s="142"/>
      <c r="F41" s="77"/>
      <c r="G41" s="78"/>
      <c r="H41" s="79"/>
      <c r="I41" s="72"/>
    </row>
    <row r="42" spans="1:9" s="2" customFormat="1" ht="12.75">
      <c r="A42" s="71"/>
      <c r="B42" s="104"/>
      <c r="C42" s="90" t="s">
        <v>25</v>
      </c>
      <c r="D42" s="91">
        <v>0.05</v>
      </c>
      <c r="E42" s="146"/>
      <c r="F42" s="91">
        <f>E42*D42</f>
        <v>0</v>
      </c>
      <c r="G42" s="92">
        <v>0.4</v>
      </c>
      <c r="H42" s="108"/>
      <c r="I42" s="94"/>
    </row>
    <row r="43" spans="1:9" s="2" customFormat="1" ht="12.75">
      <c r="A43" s="71"/>
      <c r="B43" s="104"/>
      <c r="C43" s="90" t="s">
        <v>25</v>
      </c>
      <c r="D43" s="91">
        <v>0.2</v>
      </c>
      <c r="E43" s="147"/>
      <c r="F43" s="91">
        <f>E43*D43</f>
        <v>0</v>
      </c>
      <c r="G43" s="92">
        <v>0.4</v>
      </c>
      <c r="H43" s="108"/>
      <c r="I43" s="94"/>
    </row>
    <row r="44" spans="1:9" s="2" customFormat="1" ht="13.5" thickBot="1">
      <c r="A44" s="73"/>
      <c r="B44" s="104" t="s">
        <v>41</v>
      </c>
      <c r="C44" s="90" t="s">
        <v>25</v>
      </c>
      <c r="D44" s="91">
        <v>2.8</v>
      </c>
      <c r="E44" s="148"/>
      <c r="F44" s="91">
        <f>E44*D44</f>
        <v>0</v>
      </c>
      <c r="G44" s="92">
        <v>0.4</v>
      </c>
      <c r="H44" s="108"/>
      <c r="I44" s="94"/>
    </row>
    <row r="45" spans="1:9" s="2" customFormat="1" ht="13.5" thickBot="1">
      <c r="A45" s="71"/>
      <c r="B45" s="157" t="s">
        <v>42</v>
      </c>
      <c r="C45" s="45"/>
      <c r="D45" s="46"/>
      <c r="E45" s="140"/>
      <c r="F45" s="154">
        <f>SUM(F42:F44)</f>
        <v>0</v>
      </c>
      <c r="G45" s="48">
        <v>0.4</v>
      </c>
      <c r="H45" s="49">
        <f>F45/G45</f>
        <v>0</v>
      </c>
      <c r="I45" s="50">
        <f>IF($C$7="","",H45/$C$7*1000)</f>
      </c>
    </row>
    <row r="46" spans="1:9" s="2" customFormat="1" ht="13.5" thickBot="1">
      <c r="A46" s="71"/>
      <c r="B46" s="106"/>
      <c r="C46" s="90" t="s">
        <v>15</v>
      </c>
      <c r="D46" s="91">
        <v>0.2</v>
      </c>
      <c r="E46" s="143"/>
      <c r="F46" s="91">
        <f>E46*D46</f>
        <v>0</v>
      </c>
      <c r="G46" s="92">
        <v>0.4</v>
      </c>
      <c r="H46" s="108"/>
      <c r="I46" s="94"/>
    </row>
    <row r="47" spans="1:9" s="2" customFormat="1" ht="12.75">
      <c r="A47" s="71"/>
      <c r="B47" s="157" t="s">
        <v>43</v>
      </c>
      <c r="C47" s="45"/>
      <c r="D47" s="46"/>
      <c r="E47" s="140"/>
      <c r="F47" s="154">
        <f>SUM(F46)</f>
        <v>0</v>
      </c>
      <c r="G47" s="48">
        <v>0.4</v>
      </c>
      <c r="H47" s="49">
        <f>F47/G47</f>
        <v>0</v>
      </c>
      <c r="I47" s="50">
        <f>IF($C$7="","",H47/$C$7*1000)</f>
      </c>
    </row>
    <row r="48" spans="1:9" s="2" customFormat="1" ht="12.75">
      <c r="A48" s="71"/>
      <c r="B48" s="105" t="s">
        <v>44</v>
      </c>
      <c r="C48" s="85"/>
      <c r="D48" s="86"/>
      <c r="E48" s="144"/>
      <c r="F48" s="152"/>
      <c r="G48" s="87"/>
      <c r="H48" s="88">
        <f>H45+H47</f>
        <v>0</v>
      </c>
      <c r="I48" s="56">
        <f>IF($C$7="","",H48/$C$7*1000)</f>
      </c>
    </row>
    <row r="49" spans="1:10" s="2" customFormat="1" ht="13.5" thickBot="1">
      <c r="A49" s="95" t="s">
        <v>45</v>
      </c>
      <c r="B49" s="98" t="s">
        <v>46</v>
      </c>
      <c r="C49" s="75"/>
      <c r="D49" s="77"/>
      <c r="E49" s="142"/>
      <c r="F49" s="153"/>
      <c r="G49" s="78"/>
      <c r="H49" s="79"/>
      <c r="I49" s="93"/>
      <c r="J49" s="64"/>
    </row>
    <row r="50" spans="1:10" s="2" customFormat="1" ht="12.75">
      <c r="A50" s="95"/>
      <c r="B50" s="104" t="s">
        <v>83</v>
      </c>
      <c r="C50" s="90" t="s">
        <v>25</v>
      </c>
      <c r="D50" s="91">
        <v>0.1</v>
      </c>
      <c r="E50" s="146"/>
      <c r="F50" s="107">
        <f>D50*E50</f>
        <v>0</v>
      </c>
      <c r="G50" s="92">
        <v>0.3</v>
      </c>
      <c r="H50" s="108"/>
      <c r="I50" s="93"/>
      <c r="J50" s="64"/>
    </row>
    <row r="51" spans="1:10" s="2" customFormat="1" ht="13.5" thickBot="1">
      <c r="A51" s="95"/>
      <c r="B51" s="104" t="s">
        <v>47</v>
      </c>
      <c r="C51" s="90" t="s">
        <v>25</v>
      </c>
      <c r="D51" s="91">
        <v>4.2</v>
      </c>
      <c r="E51" s="148"/>
      <c r="F51" s="107">
        <f>D51*E51</f>
        <v>0</v>
      </c>
      <c r="G51" s="92">
        <v>0.3</v>
      </c>
      <c r="H51" s="108"/>
      <c r="I51" s="93"/>
      <c r="J51" s="64"/>
    </row>
    <row r="52" spans="1:10" s="2" customFormat="1" ht="13.5" thickBot="1">
      <c r="A52" s="95"/>
      <c r="B52" s="189" t="s">
        <v>96</v>
      </c>
      <c r="C52" s="45"/>
      <c r="D52" s="46"/>
      <c r="E52" s="140"/>
      <c r="F52" s="154">
        <f>SUM(F50:F51)</f>
        <v>0</v>
      </c>
      <c r="G52" s="48">
        <v>0.3</v>
      </c>
      <c r="H52" s="49">
        <f>F52/G52</f>
        <v>0</v>
      </c>
      <c r="I52" s="50">
        <f>IF($C$7="","",H52/$C$7*1000)</f>
      </c>
      <c r="J52" s="64"/>
    </row>
    <row r="53" spans="1:10" s="2" customFormat="1" ht="13.5" thickBot="1">
      <c r="A53" s="95"/>
      <c r="B53" s="104" t="s">
        <v>97</v>
      </c>
      <c r="C53" s="188" t="s">
        <v>15</v>
      </c>
      <c r="D53" s="91">
        <v>0.3</v>
      </c>
      <c r="E53" s="143"/>
      <c r="F53" s="107">
        <f>D53*E53</f>
        <v>0</v>
      </c>
      <c r="G53" s="92">
        <v>0.3</v>
      </c>
      <c r="H53" s="62"/>
      <c r="I53" s="63"/>
      <c r="J53" s="64"/>
    </row>
    <row r="54" spans="1:10" s="2" customFormat="1" ht="12.75">
      <c r="A54" s="95"/>
      <c r="B54" s="189" t="s">
        <v>98</v>
      </c>
      <c r="C54" s="45"/>
      <c r="D54" s="46"/>
      <c r="E54" s="140"/>
      <c r="F54" s="154">
        <f>SUM(F53)</f>
        <v>0</v>
      </c>
      <c r="G54" s="48">
        <v>0.3</v>
      </c>
      <c r="H54" s="49">
        <f>F54/G54</f>
        <v>0</v>
      </c>
      <c r="I54" s="50">
        <f>IF($C$7="","",H54/$C$7*1000)</f>
      </c>
      <c r="J54" s="64"/>
    </row>
    <row r="55" spans="1:10" s="2" customFormat="1" ht="12.75">
      <c r="A55" s="95"/>
      <c r="B55" s="105" t="s">
        <v>48</v>
      </c>
      <c r="C55" s="85"/>
      <c r="D55" s="86"/>
      <c r="E55" s="144"/>
      <c r="F55" s="152"/>
      <c r="G55" s="87"/>
      <c r="H55" s="88">
        <f>H52+H54</f>
        <v>0</v>
      </c>
      <c r="I55" s="56">
        <f>IF($C$7="","",H55/$C$7*1000)</f>
      </c>
      <c r="J55" s="64"/>
    </row>
    <row r="56" spans="1:10" s="2" customFormat="1" ht="13.5" thickBot="1">
      <c r="A56" s="95" t="s">
        <v>84</v>
      </c>
      <c r="B56" s="98" t="s">
        <v>85</v>
      </c>
      <c r="C56" s="75"/>
      <c r="D56" s="77"/>
      <c r="E56" s="142"/>
      <c r="F56" s="153"/>
      <c r="G56" s="78"/>
      <c r="H56" s="79"/>
      <c r="I56" s="93"/>
      <c r="J56" s="64"/>
    </row>
    <row r="57" spans="1:10" s="2" customFormat="1" ht="13.5" thickBot="1">
      <c r="A57" s="95"/>
      <c r="B57" s="80"/>
      <c r="C57" s="90" t="s">
        <v>25</v>
      </c>
      <c r="D57" s="91">
        <v>0.1</v>
      </c>
      <c r="E57" s="143"/>
      <c r="F57" s="107">
        <f>D57*E57</f>
        <v>0</v>
      </c>
      <c r="G57" s="92">
        <v>0.2</v>
      </c>
      <c r="H57" s="108"/>
      <c r="I57" s="93"/>
      <c r="J57" s="64"/>
    </row>
    <row r="58" spans="1:10" s="2" customFormat="1" ht="13.5" thickBot="1">
      <c r="A58" s="95"/>
      <c r="B58" s="157" t="s">
        <v>86</v>
      </c>
      <c r="C58" s="45"/>
      <c r="D58" s="46"/>
      <c r="E58" s="140"/>
      <c r="F58" s="187">
        <f>SUM(F57)</f>
        <v>0</v>
      </c>
      <c r="G58" s="48">
        <v>0.2</v>
      </c>
      <c r="H58" s="49">
        <f>F58/G58</f>
        <v>0</v>
      </c>
      <c r="I58" s="50">
        <f>IF($C$7="","",H58/$C$7*1000)</f>
      </c>
      <c r="J58" s="63"/>
    </row>
    <row r="59" spans="1:10" s="2" customFormat="1" ht="13.5" thickBot="1">
      <c r="A59" s="95"/>
      <c r="B59" s="104"/>
      <c r="C59" s="90" t="s">
        <v>15</v>
      </c>
      <c r="D59" s="91">
        <v>0.2</v>
      </c>
      <c r="E59" s="143"/>
      <c r="F59" s="107">
        <f>D59*E59</f>
        <v>0</v>
      </c>
      <c r="G59" s="92">
        <v>0.2</v>
      </c>
      <c r="H59" s="108"/>
      <c r="I59" s="93"/>
      <c r="J59" s="64"/>
    </row>
    <row r="60" spans="1:10" s="2" customFormat="1" ht="12.75">
      <c r="A60" s="95"/>
      <c r="B60" s="157" t="s">
        <v>87</v>
      </c>
      <c r="C60" s="45"/>
      <c r="D60" s="46"/>
      <c r="E60" s="140"/>
      <c r="F60" s="187">
        <f>SUM(F59)</f>
        <v>0</v>
      </c>
      <c r="G60" s="48">
        <v>0.2</v>
      </c>
      <c r="H60" s="49">
        <f>F60/G60</f>
        <v>0</v>
      </c>
      <c r="I60" s="50">
        <f>IF($C$7="","",H60/$C$7*1000)</f>
      </c>
      <c r="J60" s="63"/>
    </row>
    <row r="61" spans="1:10" s="2" customFormat="1" ht="12.75">
      <c r="A61" s="95"/>
      <c r="B61" s="105" t="s">
        <v>88</v>
      </c>
      <c r="C61" s="85"/>
      <c r="D61" s="86"/>
      <c r="E61" s="144"/>
      <c r="F61" s="152"/>
      <c r="G61" s="87"/>
      <c r="H61" s="88">
        <f>H58+H60</f>
        <v>0</v>
      </c>
      <c r="I61" s="56">
        <f>IF($C$7="","",H61/$C$7*1000)</f>
      </c>
      <c r="J61" s="63"/>
    </row>
    <row r="62" spans="1:10" s="2" customFormat="1" ht="12.75">
      <c r="A62" s="95"/>
      <c r="B62" s="109" t="s">
        <v>49</v>
      </c>
      <c r="C62" s="110"/>
      <c r="D62" s="109"/>
      <c r="E62" s="149"/>
      <c r="F62" s="150"/>
      <c r="G62" s="111"/>
      <c r="H62" s="112">
        <f>H36+H40+H48+H55+H61</f>
        <v>0</v>
      </c>
      <c r="I62" s="184">
        <f>IF($C$7="","",H62/$C$7*1000)</f>
      </c>
      <c r="J62" s="64"/>
    </row>
    <row r="63" spans="1:10" s="2" customFormat="1" ht="12.75">
      <c r="A63" s="95"/>
      <c r="B63" s="91"/>
      <c r="C63" s="90"/>
      <c r="D63" s="91"/>
      <c r="E63" s="145"/>
      <c r="F63" s="107"/>
      <c r="G63" s="92"/>
      <c r="H63" s="93"/>
      <c r="I63" s="94"/>
      <c r="J63" s="64"/>
    </row>
    <row r="64" spans="1:10" s="2" customFormat="1" ht="13.5" thickBot="1">
      <c r="A64" s="95" t="s">
        <v>81</v>
      </c>
      <c r="B64" s="98" t="s">
        <v>50</v>
      </c>
      <c r="C64" s="75"/>
      <c r="D64" s="77"/>
      <c r="E64" s="142"/>
      <c r="F64" s="153"/>
      <c r="G64" s="78"/>
      <c r="H64" s="79"/>
      <c r="I64" s="94"/>
      <c r="J64" s="64"/>
    </row>
    <row r="65" spans="1:10" s="2" customFormat="1" ht="13.5" thickBot="1">
      <c r="A65" s="95"/>
      <c r="B65" s="80"/>
      <c r="C65" s="90" t="s">
        <v>25</v>
      </c>
      <c r="D65" s="91">
        <v>0.5</v>
      </c>
      <c r="E65" s="143"/>
      <c r="F65" s="107">
        <f>E65*D65</f>
        <v>0</v>
      </c>
      <c r="G65" s="92">
        <v>10</v>
      </c>
      <c r="H65" s="108"/>
      <c r="I65" s="94"/>
      <c r="J65" s="64"/>
    </row>
    <row r="66" spans="1:10" s="2" customFormat="1" ht="13.5" thickBot="1">
      <c r="A66" s="95"/>
      <c r="B66" s="157" t="s">
        <v>51</v>
      </c>
      <c r="C66" s="45"/>
      <c r="D66" s="46"/>
      <c r="E66" s="140"/>
      <c r="F66" s="46">
        <f>SUM(F65)</f>
        <v>0</v>
      </c>
      <c r="G66" s="48">
        <v>10</v>
      </c>
      <c r="H66" s="49">
        <f>F66/G66</f>
        <v>0</v>
      </c>
      <c r="I66" s="50">
        <f>IF($C$7="","",H66/$C$7*1000)</f>
      </c>
      <c r="J66" s="64"/>
    </row>
    <row r="67" spans="1:10" s="2" customFormat="1" ht="13.5" thickBot="1">
      <c r="A67" s="95"/>
      <c r="B67" s="80"/>
      <c r="C67" s="90" t="s">
        <v>15</v>
      </c>
      <c r="D67" s="91">
        <v>2.5</v>
      </c>
      <c r="E67" s="143"/>
      <c r="F67" s="107">
        <f>E67*D67</f>
        <v>0</v>
      </c>
      <c r="G67" s="92">
        <v>10</v>
      </c>
      <c r="H67" s="108"/>
      <c r="I67" s="94"/>
      <c r="J67" s="64"/>
    </row>
    <row r="68" spans="1:10" s="2" customFormat="1" ht="12.75">
      <c r="A68" s="95"/>
      <c r="B68" s="157" t="s">
        <v>52</v>
      </c>
      <c r="C68" s="45"/>
      <c r="D68" s="46"/>
      <c r="E68" s="140"/>
      <c r="F68" s="46">
        <f>SUM(F67)</f>
        <v>0</v>
      </c>
      <c r="G68" s="48">
        <v>10</v>
      </c>
      <c r="H68" s="49">
        <f>F68/G68</f>
        <v>0</v>
      </c>
      <c r="I68" s="50">
        <f>IF($C$7="","",H68/$C$7*1000)</f>
      </c>
      <c r="J68" s="64"/>
    </row>
    <row r="69" spans="1:10" s="2" customFormat="1" ht="12.75">
      <c r="A69" s="95"/>
      <c r="B69" s="105" t="s">
        <v>53</v>
      </c>
      <c r="C69" s="85"/>
      <c r="D69" s="86"/>
      <c r="E69" s="144"/>
      <c r="F69" s="86"/>
      <c r="G69" s="87"/>
      <c r="H69" s="88">
        <f>H66+H68</f>
        <v>0</v>
      </c>
      <c r="I69" s="56">
        <f>IF($C$7="","",H69/$C$7*1000)</f>
      </c>
      <c r="J69" s="64"/>
    </row>
    <row r="70" spans="1:10" s="2" customFormat="1" ht="12.75">
      <c r="A70" s="95"/>
      <c r="B70" s="91"/>
      <c r="C70" s="90"/>
      <c r="D70" s="91"/>
      <c r="E70" s="145"/>
      <c r="F70" s="91"/>
      <c r="G70" s="92"/>
      <c r="H70" s="93"/>
      <c r="I70" s="93"/>
      <c r="J70" s="64"/>
    </row>
    <row r="71" spans="1:10" s="2" customFormat="1" ht="12.75">
      <c r="A71" s="95"/>
      <c r="B71" s="96" t="s">
        <v>54</v>
      </c>
      <c r="C71" s="90"/>
      <c r="D71" s="91"/>
      <c r="E71" s="145"/>
      <c r="F71" s="91"/>
      <c r="G71" s="92"/>
      <c r="H71" s="93"/>
      <c r="I71" s="93"/>
      <c r="J71" s="64"/>
    </row>
    <row r="72" spans="1:10" s="2" customFormat="1" ht="13.5" thickBot="1">
      <c r="A72" s="95" t="s">
        <v>55</v>
      </c>
      <c r="B72" s="74" t="s">
        <v>56</v>
      </c>
      <c r="C72" s="75"/>
      <c r="D72" s="77"/>
      <c r="E72" s="142"/>
      <c r="F72" s="77"/>
      <c r="G72" s="78"/>
      <c r="H72" s="79"/>
      <c r="I72" s="93"/>
      <c r="J72" s="64"/>
    </row>
    <row r="73" spans="1:10" s="2" customFormat="1" ht="12.75">
      <c r="A73" s="95"/>
      <c r="B73" s="106"/>
      <c r="C73" s="90" t="s">
        <v>15</v>
      </c>
      <c r="D73" s="91">
        <v>0.05</v>
      </c>
      <c r="E73" s="146"/>
      <c r="F73" s="91">
        <f>E73*D73</f>
        <v>0</v>
      </c>
      <c r="G73" s="92">
        <v>0.05</v>
      </c>
      <c r="H73" s="108"/>
      <c r="I73" s="93"/>
      <c r="J73" s="64"/>
    </row>
    <row r="74" spans="1:10" s="2" customFormat="1" ht="13.5" thickBot="1">
      <c r="A74" s="95"/>
      <c r="B74" s="106"/>
      <c r="C74" s="90" t="s">
        <v>15</v>
      </c>
      <c r="D74" s="91">
        <v>0.07</v>
      </c>
      <c r="E74" s="148"/>
      <c r="F74" s="91">
        <f>E74*D74</f>
        <v>0</v>
      </c>
      <c r="G74" s="92">
        <v>0.05</v>
      </c>
      <c r="H74" s="108"/>
      <c r="I74" s="93"/>
      <c r="J74" s="64"/>
    </row>
    <row r="75" spans="1:10" s="2" customFormat="1" ht="12.75">
      <c r="A75" s="95"/>
      <c r="B75" s="84" t="s">
        <v>57</v>
      </c>
      <c r="C75" s="85"/>
      <c r="D75" s="86"/>
      <c r="E75" s="144"/>
      <c r="F75" s="86">
        <f>SUM(F73:F74)</f>
        <v>0</v>
      </c>
      <c r="G75" s="113">
        <v>0.05</v>
      </c>
      <c r="H75" s="88">
        <f>+F75/G75</f>
        <v>0</v>
      </c>
      <c r="I75" s="56">
        <f>IF($C$7="","",H75/$C$7*1000)</f>
      </c>
      <c r="J75" s="64"/>
    </row>
    <row r="76" spans="1:10" s="2" customFormat="1" ht="13.5" thickBot="1">
      <c r="A76" s="95" t="s">
        <v>58</v>
      </c>
      <c r="B76" s="74" t="s">
        <v>59</v>
      </c>
      <c r="C76" s="75"/>
      <c r="D76" s="77"/>
      <c r="E76" s="142"/>
      <c r="F76" s="77"/>
      <c r="G76" s="78"/>
      <c r="H76" s="79"/>
      <c r="I76" s="93"/>
      <c r="J76" s="64"/>
    </row>
    <row r="77" spans="1:10" s="2" customFormat="1" ht="12.75">
      <c r="A77" s="95"/>
      <c r="B77" s="106"/>
      <c r="C77" s="90" t="s">
        <v>15</v>
      </c>
      <c r="D77" s="91">
        <v>0.05</v>
      </c>
      <c r="E77" s="146"/>
      <c r="F77" s="91">
        <f>E77*D77</f>
        <v>0</v>
      </c>
      <c r="G77" s="92">
        <v>0.1</v>
      </c>
      <c r="H77" s="108"/>
      <c r="I77" s="93"/>
      <c r="J77" s="64"/>
    </row>
    <row r="78" spans="1:10" s="2" customFormat="1" ht="13.5" thickBot="1">
      <c r="A78" s="95"/>
      <c r="B78" s="106"/>
      <c r="C78" s="90" t="s">
        <v>15</v>
      </c>
      <c r="D78" s="91">
        <v>0.1</v>
      </c>
      <c r="E78" s="148"/>
      <c r="F78" s="91">
        <f>E78*D78</f>
        <v>0</v>
      </c>
      <c r="G78" s="92">
        <v>0.1</v>
      </c>
      <c r="H78" s="108"/>
      <c r="I78" s="93"/>
      <c r="J78" s="64"/>
    </row>
    <row r="79" spans="1:10" s="2" customFormat="1" ht="12.75">
      <c r="A79" s="95"/>
      <c r="B79" s="84" t="s">
        <v>60</v>
      </c>
      <c r="C79" s="85"/>
      <c r="D79" s="86"/>
      <c r="E79" s="144"/>
      <c r="F79" s="86">
        <f>SUM(F77:F78)</f>
        <v>0</v>
      </c>
      <c r="G79" s="87">
        <v>0.1</v>
      </c>
      <c r="H79" s="88">
        <f>+F79/G79</f>
        <v>0</v>
      </c>
      <c r="I79" s="56">
        <f>IF($C$7="","",H79/$C$7*1000)</f>
      </c>
      <c r="J79" s="64"/>
    </row>
    <row r="80" spans="1:10" s="2" customFormat="1" ht="13.5" thickBot="1">
      <c r="A80" s="95" t="s">
        <v>61</v>
      </c>
      <c r="B80" s="74" t="s">
        <v>62</v>
      </c>
      <c r="C80" s="75"/>
      <c r="D80" s="77"/>
      <c r="E80" s="142"/>
      <c r="F80" s="77"/>
      <c r="G80" s="78"/>
      <c r="H80" s="79"/>
      <c r="I80" s="93"/>
      <c r="J80" s="64"/>
    </row>
    <row r="81" spans="1:9" s="2" customFormat="1" ht="13.5" thickBot="1">
      <c r="A81" s="95"/>
      <c r="B81" s="106"/>
      <c r="C81" s="90" t="s">
        <v>15</v>
      </c>
      <c r="D81" s="91">
        <v>0.1</v>
      </c>
      <c r="E81" s="143"/>
      <c r="F81" s="91">
        <f>E81*D81</f>
        <v>0</v>
      </c>
      <c r="G81" s="92">
        <v>0.1</v>
      </c>
      <c r="H81" s="108"/>
      <c r="I81" s="93"/>
    </row>
    <row r="82" spans="1:9" s="2" customFormat="1" ht="12.75">
      <c r="A82" s="95"/>
      <c r="B82" s="84" t="s">
        <v>63</v>
      </c>
      <c r="C82" s="114"/>
      <c r="D82" s="86"/>
      <c r="E82" s="136"/>
      <c r="F82" s="86">
        <f>SUM(F81)</f>
        <v>0</v>
      </c>
      <c r="G82" s="115">
        <v>0.1</v>
      </c>
      <c r="H82" s="88">
        <f>+F82/G82</f>
        <v>0</v>
      </c>
      <c r="I82" s="56">
        <f>IF($C$7="","",H82/$C$7*1000)</f>
      </c>
    </row>
    <row r="83" spans="1:9" s="2" customFormat="1" ht="12.75">
      <c r="A83" s="95"/>
      <c r="B83" s="109" t="s">
        <v>64</v>
      </c>
      <c r="C83" s="116"/>
      <c r="D83" s="117"/>
      <c r="E83" s="137"/>
      <c r="F83" s="117"/>
      <c r="G83" s="118"/>
      <c r="H83" s="112">
        <f>H75+H79+H82</f>
        <v>0</v>
      </c>
      <c r="I83" s="184">
        <f>IF($C$7="","",H83/$C$7*1000)</f>
      </c>
    </row>
    <row r="84" spans="1:9" s="2" customFormat="1" ht="12.75">
      <c r="A84" s="95"/>
      <c r="B84" s="89"/>
      <c r="C84" s="119"/>
      <c r="D84" s="91"/>
      <c r="E84" s="89"/>
      <c r="F84" s="91"/>
      <c r="G84" s="120"/>
      <c r="H84" s="93"/>
      <c r="I84" s="93"/>
    </row>
    <row r="85" spans="1:9" s="2" customFormat="1" ht="12.75">
      <c r="A85" s="121" t="s">
        <v>65</v>
      </c>
      <c r="B85" s="122" t="s">
        <v>66</v>
      </c>
      <c r="C85" s="123"/>
      <c r="D85" s="123"/>
      <c r="E85" s="138"/>
      <c r="F85" s="123"/>
      <c r="G85" s="124"/>
      <c r="H85" s="125">
        <f>H21+H62+H69+H83</f>
        <v>0</v>
      </c>
      <c r="I85" s="185">
        <f>IF($C$7="","",H85/$C$7*1000)</f>
      </c>
    </row>
  </sheetData>
  <sheetProtection password="90C1" sheet="1" pivotTables="0"/>
  <mergeCells count="6">
    <mergeCell ref="A1:I1"/>
    <mergeCell ref="E4:J4"/>
    <mergeCell ref="E7:G7"/>
    <mergeCell ref="C6:D6"/>
    <mergeCell ref="C7:D7"/>
    <mergeCell ref="C4:D4"/>
  </mergeCells>
  <conditionalFormatting sqref="E5">
    <cfRule type="expression" priority="1" dxfId="0" stopIfTrue="1">
      <formula>$B$4=9000</formula>
    </cfRule>
  </conditionalFormatting>
  <printOptions/>
  <pageMargins left="0.2" right="0.19" top="0.984251969" bottom="0.984251969" header="0.4921259845" footer="0.4921259845"/>
  <pageSetup horizontalDpi="600" verticalDpi="600" orientation="portrait" paperSize="9" scale="95" r:id="rId1"/>
  <headerFooter alignWithMargins="0">
    <oddFooter>&amp;L&amp;9&amp;F - &amp;A&amp;R&amp;9&amp;P / &amp;N</oddFooter>
  </headerFooter>
  <rowBreaks count="1" manualBreakCount="1">
    <brk id="48" max="255" man="1"/>
  </rowBreaks>
  <ignoredErrors>
    <ignoredError sqref="I37:I39 I15:I16 I18:I19 I84 I32:I34 I41:I44 I46 I22:I30 I63:I65 I67 I70:I74 I76:I78 I80:I8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E13" sqref="E13"/>
    </sheetView>
  </sheetViews>
  <sheetFormatPr defaultColWidth="11.421875" defaultRowHeight="12.75"/>
  <cols>
    <col min="1" max="1" width="8.28125" style="0" customWidth="1"/>
    <col min="2" max="2" width="27.00390625" style="131" customWidth="1"/>
    <col min="3" max="3" width="7.28125" style="0" customWidth="1"/>
    <col min="4" max="4" width="7.00390625" style="0" bestFit="1" customWidth="1"/>
    <col min="5" max="5" width="11.421875" style="133" customWidth="1"/>
    <col min="6" max="6" width="6.421875" style="0" customWidth="1"/>
    <col min="7" max="7" width="6.140625" style="0" customWidth="1"/>
    <col min="8" max="8" width="10.00390625" style="0" customWidth="1"/>
  </cols>
  <sheetData>
    <row r="1" spans="1:9" s="2" customFormat="1" ht="23.25">
      <c r="A1" s="200" t="s">
        <v>95</v>
      </c>
      <c r="B1" s="200"/>
      <c r="C1" s="200"/>
      <c r="D1" s="200"/>
      <c r="E1" s="200"/>
      <c r="F1" s="200"/>
      <c r="G1" s="200"/>
      <c r="H1" s="200"/>
      <c r="I1" s="200"/>
    </row>
    <row r="2" spans="1:9" s="2" customFormat="1" ht="21" customHeight="1">
      <c r="A2" s="3" t="s">
        <v>69</v>
      </c>
      <c r="B2" s="4"/>
      <c r="C2" s="3"/>
      <c r="D2" s="4"/>
      <c r="E2" s="4"/>
      <c r="F2" s="4"/>
      <c r="G2" s="1"/>
      <c r="H2" s="5"/>
      <c r="I2" s="5"/>
    </row>
    <row r="3" spans="1:9" s="2" customFormat="1" ht="12.75" customHeight="1">
      <c r="A3" s="6"/>
      <c r="B3" s="126"/>
      <c r="C3" s="7"/>
      <c r="D3" s="7"/>
      <c r="E3" s="8"/>
      <c r="F3" s="8"/>
      <c r="G3" s="9"/>
      <c r="H3" s="10"/>
      <c r="I3" s="11"/>
    </row>
    <row r="4" spans="1:11" s="13" customFormat="1" ht="13.5" customHeight="1">
      <c r="A4" s="12" t="s">
        <v>1</v>
      </c>
      <c r="B4" s="181">
        <f>IF('Données administratives'!$C$5="","",'Données administratives'!$C$5)</f>
      </c>
      <c r="C4" s="208" t="s">
        <v>2</v>
      </c>
      <c r="D4" s="209"/>
      <c r="E4" s="201">
        <f>IF('Données administratives'!$C$7="","",'Données administratives'!$C$7)</f>
      </c>
      <c r="F4" s="202">
        <f>IF('Données administratives'!$C$5="","",'Données administratives'!$C$5)</f>
      </c>
      <c r="G4" s="202">
        <f>IF('Données administratives'!$C$5="","",'Données administratives'!$C$5)</f>
      </c>
      <c r="H4" s="202">
        <f>IF('Données administratives'!$C$5="","",'Données administratives'!$C$5)</f>
      </c>
      <c r="I4" s="202">
        <f>IF('Données administratives'!$C$5="","",'Données administratives'!$C$5)</f>
      </c>
      <c r="J4" s="203">
        <f>IF('Données administratives'!$C$5="","",'Données administratives'!$C$5)</f>
      </c>
      <c r="K4" s="160"/>
    </row>
    <row r="5" spans="1:11" s="13" customFormat="1" ht="12.75">
      <c r="A5" s="6"/>
      <c r="B5" s="14"/>
      <c r="C5" s="15"/>
      <c r="D5" s="15"/>
      <c r="E5" s="180"/>
      <c r="F5" s="180"/>
      <c r="G5" s="180"/>
      <c r="H5" s="180"/>
      <c r="I5" s="180"/>
      <c r="J5" s="180"/>
      <c r="K5" s="180"/>
    </row>
    <row r="6" spans="2:9" s="13" customFormat="1" ht="12.75">
      <c r="B6" s="16" t="s">
        <v>3</v>
      </c>
      <c r="C6" s="206">
        <f>IF('Données administratives'!$C$13="","",'Données administratives'!$C$13)</f>
      </c>
      <c r="D6" s="207">
        <f>IF('Données administratives'!$C$5="","",'Données administratives'!$C$5)</f>
      </c>
      <c r="E6" s="132"/>
      <c r="G6" s="17"/>
      <c r="H6" s="18"/>
      <c r="I6" s="18"/>
    </row>
    <row r="7" spans="2:9" s="13" customFormat="1" ht="12.75">
      <c r="B7" s="16" t="s">
        <v>4</v>
      </c>
      <c r="C7" s="206">
        <f>IF('Données administratives'!$D$13="","",'Données administratives'!$D$13)</f>
      </c>
      <c r="D7" s="207">
        <f>IF('Données administratives'!$C$5="","",'Données administratives'!$C$5)</f>
      </c>
      <c r="E7" s="204"/>
      <c r="F7" s="205"/>
      <c r="G7" s="205"/>
      <c r="H7" s="19"/>
      <c r="I7" s="20"/>
    </row>
    <row r="8" spans="1:9" s="13" customFormat="1" ht="4.5" customHeight="1" thickBot="1">
      <c r="A8" s="21"/>
      <c r="B8" s="127"/>
      <c r="C8" s="22"/>
      <c r="D8" s="22"/>
      <c r="E8" s="22"/>
      <c r="F8" s="2"/>
      <c r="G8" s="23"/>
      <c r="H8" s="19"/>
      <c r="I8" s="19"/>
    </row>
    <row r="9" spans="1:9" s="13" customFormat="1" ht="51" thickBot="1">
      <c r="A9" s="57" t="s">
        <v>5</v>
      </c>
      <c r="B9" s="128" t="s">
        <v>82</v>
      </c>
      <c r="C9" s="26" t="s">
        <v>6</v>
      </c>
      <c r="D9" s="24" t="s">
        <v>7</v>
      </c>
      <c r="E9" s="25" t="s">
        <v>8</v>
      </c>
      <c r="F9" s="24" t="s">
        <v>67</v>
      </c>
      <c r="G9" s="26" t="s">
        <v>9</v>
      </c>
      <c r="H9" s="27" t="s">
        <v>10</v>
      </c>
      <c r="I9" s="28" t="s">
        <v>11</v>
      </c>
    </row>
    <row r="10" ht="12.75">
      <c r="B10" s="129"/>
    </row>
    <row r="11" spans="1:9" s="2" customFormat="1" ht="12.75">
      <c r="A11" s="30" t="s">
        <v>12</v>
      </c>
      <c r="B11" s="65" t="s">
        <v>13</v>
      </c>
      <c r="C11" s="32"/>
      <c r="D11" s="32"/>
      <c r="E11" s="134"/>
      <c r="F11" s="32"/>
      <c r="G11" s="33"/>
      <c r="H11" s="34"/>
      <c r="I11" s="35"/>
    </row>
    <row r="12" spans="1:9" s="2" customFormat="1" ht="13.5" thickBot="1">
      <c r="A12" s="30" t="s">
        <v>14</v>
      </c>
      <c r="B12" s="156" t="s">
        <v>20</v>
      </c>
      <c r="C12" s="36"/>
      <c r="D12" s="36"/>
      <c r="E12" s="135"/>
      <c r="F12" s="36"/>
      <c r="G12" s="37"/>
      <c r="H12" s="38"/>
      <c r="I12" s="35"/>
    </row>
    <row r="13" spans="1:9" s="2" customFormat="1" ht="13.5" thickBot="1">
      <c r="A13" s="39"/>
      <c r="B13" s="67"/>
      <c r="C13" s="40" t="s">
        <v>15</v>
      </c>
      <c r="D13" s="41">
        <v>0.05</v>
      </c>
      <c r="E13" s="139"/>
      <c r="F13" s="42">
        <f>E13*D13</f>
        <v>0</v>
      </c>
      <c r="G13" s="43">
        <v>0.035</v>
      </c>
      <c r="H13" s="44"/>
      <c r="I13" s="35"/>
    </row>
    <row r="14" spans="1:9" s="2" customFormat="1" ht="12.75">
      <c r="A14" s="39"/>
      <c r="B14" s="157" t="s">
        <v>16</v>
      </c>
      <c r="C14" s="45"/>
      <c r="D14" s="46"/>
      <c r="E14" s="140"/>
      <c r="F14" s="46">
        <f>SUM(F13)</f>
        <v>0</v>
      </c>
      <c r="G14" s="48">
        <v>0.035</v>
      </c>
      <c r="H14" s="49">
        <f>F14/G14</f>
        <v>0</v>
      </c>
      <c r="I14" s="50">
        <f>IF($C$7="","",H14/$C$7*1000)</f>
      </c>
    </row>
    <row r="15" spans="1:9" s="64" customFormat="1" ht="13.5" thickBot="1">
      <c r="A15" s="58"/>
      <c r="B15" s="158" t="s">
        <v>21</v>
      </c>
      <c r="C15" s="59"/>
      <c r="D15" s="60"/>
      <c r="E15" s="141"/>
      <c r="F15" s="29"/>
      <c r="G15" s="61"/>
      <c r="H15" s="62"/>
      <c r="I15" s="63"/>
    </row>
    <row r="16" spans="1:9" s="2" customFormat="1" ht="13.5" thickBot="1">
      <c r="A16" s="39"/>
      <c r="B16" s="130" t="s">
        <v>23</v>
      </c>
      <c r="C16" s="40" t="s">
        <v>15</v>
      </c>
      <c r="D16" s="41">
        <v>0.05</v>
      </c>
      <c r="E16" s="139"/>
      <c r="F16" s="42">
        <f>E16*D16</f>
        <v>0</v>
      </c>
      <c r="G16" s="43">
        <v>0.035</v>
      </c>
      <c r="H16" s="44"/>
      <c r="I16" s="35"/>
    </row>
    <row r="17" spans="1:9" s="2" customFormat="1" ht="12.75">
      <c r="A17" s="39"/>
      <c r="B17" s="157" t="s">
        <v>17</v>
      </c>
      <c r="C17" s="45"/>
      <c r="D17" s="46"/>
      <c r="E17" s="140"/>
      <c r="F17" s="46">
        <f>SUM(F16)</f>
        <v>0</v>
      </c>
      <c r="G17" s="48">
        <v>0.035</v>
      </c>
      <c r="H17" s="49">
        <f>F17/G17</f>
        <v>0</v>
      </c>
      <c r="I17" s="50">
        <f>IF($C$7="","",H17/$C$7*1000)</f>
      </c>
    </row>
    <row r="18" spans="1:9" s="64" customFormat="1" ht="13.5" thickBot="1">
      <c r="A18" s="58"/>
      <c r="B18" s="158" t="s">
        <v>22</v>
      </c>
      <c r="C18" s="59"/>
      <c r="D18" s="60"/>
      <c r="E18" s="141"/>
      <c r="F18" s="29"/>
      <c r="G18" s="61"/>
      <c r="H18" s="62"/>
      <c r="I18" s="63"/>
    </row>
    <row r="19" spans="1:9" s="2" customFormat="1" ht="13.5" customHeight="1" thickBot="1">
      <c r="A19" s="39"/>
      <c r="B19" s="130" t="s">
        <v>24</v>
      </c>
      <c r="C19" s="40" t="s">
        <v>15</v>
      </c>
      <c r="D19" s="41">
        <v>0.1</v>
      </c>
      <c r="E19" s="139"/>
      <c r="F19" s="42">
        <f>E19*D19</f>
        <v>0</v>
      </c>
      <c r="G19" s="43">
        <v>0.035</v>
      </c>
      <c r="H19" s="44"/>
      <c r="I19" s="35"/>
    </row>
    <row r="20" spans="1:9" s="2" customFormat="1" ht="12.75">
      <c r="A20" s="39"/>
      <c r="B20" s="157" t="s">
        <v>18</v>
      </c>
      <c r="C20" s="45"/>
      <c r="D20" s="46"/>
      <c r="E20" s="140"/>
      <c r="F20" s="46">
        <f>SUM(F19)</f>
        <v>0</v>
      </c>
      <c r="G20" s="48">
        <v>0.035</v>
      </c>
      <c r="H20" s="49">
        <f>F20/G20</f>
        <v>0</v>
      </c>
      <c r="I20" s="50">
        <f>IF($C$7="","",H20/$C$7*1000)</f>
      </c>
    </row>
    <row r="21" spans="1:9" s="2" customFormat="1" ht="12.75">
      <c r="A21" s="39"/>
      <c r="B21" s="159" t="s">
        <v>19</v>
      </c>
      <c r="C21" s="51"/>
      <c r="D21" s="52"/>
      <c r="E21" s="53"/>
      <c r="F21" s="53"/>
      <c r="G21" s="54"/>
      <c r="H21" s="55">
        <f>H14+H17+H20</f>
        <v>0</v>
      </c>
      <c r="I21" s="56">
        <f>IF($C$7="","",H21/$C$7*1000)</f>
      </c>
    </row>
    <row r="22" spans="1:9" s="2" customFormat="1" ht="12.75">
      <c r="A22" s="39"/>
      <c r="B22" s="31"/>
      <c r="C22" s="40"/>
      <c r="D22" s="32"/>
      <c r="E22" s="141"/>
      <c r="F22" s="32"/>
      <c r="G22" s="33"/>
      <c r="H22" s="34"/>
      <c r="I22" s="35"/>
    </row>
    <row r="23" spans="1:9" s="97" customFormat="1" ht="12.75">
      <c r="A23" s="95" t="s">
        <v>26</v>
      </c>
      <c r="B23" s="96" t="s">
        <v>27</v>
      </c>
      <c r="C23" s="90"/>
      <c r="D23" s="91"/>
      <c r="E23" s="145"/>
      <c r="F23" s="91"/>
      <c r="G23" s="92"/>
      <c r="H23" s="93"/>
      <c r="I23" s="93"/>
    </row>
    <row r="24" spans="1:9" s="2" customFormat="1" ht="13.5" thickBot="1">
      <c r="A24" s="73" t="s">
        <v>28</v>
      </c>
      <c r="B24" s="98" t="s">
        <v>29</v>
      </c>
      <c r="C24" s="99"/>
      <c r="D24" s="100"/>
      <c r="E24" s="142"/>
      <c r="F24" s="101"/>
      <c r="G24" s="102"/>
      <c r="H24" s="103"/>
      <c r="I24" s="72"/>
    </row>
    <row r="25" spans="1:9" s="2" customFormat="1" ht="12.75">
      <c r="A25" s="73"/>
      <c r="B25" s="104"/>
      <c r="C25" s="90" t="s">
        <v>25</v>
      </c>
      <c r="D25" s="42">
        <v>0.05</v>
      </c>
      <c r="E25" s="146"/>
      <c r="F25" s="42">
        <f aca="true" t="shared" si="0" ref="F25:F30">D25*E25</f>
        <v>0</v>
      </c>
      <c r="G25" s="82">
        <v>0.2</v>
      </c>
      <c r="H25" s="83"/>
      <c r="I25" s="72"/>
    </row>
    <row r="26" spans="1:9" s="2" customFormat="1" ht="12.75">
      <c r="A26" s="73"/>
      <c r="B26" s="104"/>
      <c r="C26" s="90" t="s">
        <v>25</v>
      </c>
      <c r="D26" s="42">
        <v>0.1</v>
      </c>
      <c r="E26" s="147"/>
      <c r="F26" s="42">
        <f t="shared" si="0"/>
        <v>0</v>
      </c>
      <c r="G26" s="82">
        <v>0.2</v>
      </c>
      <c r="H26" s="83"/>
      <c r="I26" s="72"/>
    </row>
    <row r="27" spans="1:9" s="2" customFormat="1" ht="12.75">
      <c r="A27" s="73"/>
      <c r="B27" s="104"/>
      <c r="C27" s="90" t="s">
        <v>25</v>
      </c>
      <c r="D27" s="42">
        <v>0.15</v>
      </c>
      <c r="E27" s="147"/>
      <c r="F27" s="42">
        <f t="shared" si="0"/>
        <v>0</v>
      </c>
      <c r="G27" s="82">
        <v>0.2</v>
      </c>
      <c r="H27" s="83"/>
      <c r="I27" s="72"/>
    </row>
    <row r="28" spans="1:9" s="2" customFormat="1" ht="12.75">
      <c r="A28" s="73"/>
      <c r="B28" s="104"/>
      <c r="C28" s="90" t="s">
        <v>25</v>
      </c>
      <c r="D28" s="42">
        <v>0.2</v>
      </c>
      <c r="E28" s="147"/>
      <c r="F28" s="42">
        <f t="shared" si="0"/>
        <v>0</v>
      </c>
      <c r="G28" s="82">
        <v>0.2</v>
      </c>
      <c r="H28" s="83"/>
      <c r="I28" s="72"/>
    </row>
    <row r="29" spans="1:9" s="2" customFormat="1" ht="12.75">
      <c r="A29" s="73"/>
      <c r="B29" s="104" t="s">
        <v>30</v>
      </c>
      <c r="C29" s="90" t="s">
        <v>25</v>
      </c>
      <c r="D29" s="91">
        <v>0.35</v>
      </c>
      <c r="E29" s="147"/>
      <c r="F29" s="42">
        <f t="shared" si="0"/>
        <v>0</v>
      </c>
      <c r="G29" s="82">
        <v>0.2</v>
      </c>
      <c r="H29" s="83"/>
      <c r="I29" s="72"/>
    </row>
    <row r="30" spans="1:9" s="2" customFormat="1" ht="13.5" thickBot="1">
      <c r="A30" s="73"/>
      <c r="B30" s="104" t="s">
        <v>31</v>
      </c>
      <c r="C30" s="90" t="s">
        <v>25</v>
      </c>
      <c r="D30" s="91">
        <v>1.4</v>
      </c>
      <c r="E30" s="148"/>
      <c r="F30" s="42">
        <f t="shared" si="0"/>
        <v>0</v>
      </c>
      <c r="G30" s="82">
        <v>0.2</v>
      </c>
      <c r="H30" s="83"/>
      <c r="I30" s="72"/>
    </row>
    <row r="31" spans="1:9" s="97" customFormat="1" ht="13.5" thickBot="1">
      <c r="A31" s="95"/>
      <c r="B31" s="151" t="s">
        <v>32</v>
      </c>
      <c r="C31" s="47"/>
      <c r="D31" s="47"/>
      <c r="E31" s="47"/>
      <c r="F31" s="154">
        <f>SUM(F25:F30)</f>
        <v>0</v>
      </c>
      <c r="G31" s="155">
        <v>0.2</v>
      </c>
      <c r="H31" s="49">
        <f>F31/G31</f>
        <v>0</v>
      </c>
      <c r="I31" s="50">
        <f>IF($C$7="","",H31/$C$7*1000)</f>
      </c>
    </row>
    <row r="32" spans="1:9" s="2" customFormat="1" ht="12.75">
      <c r="A32" s="73"/>
      <c r="B32" s="104"/>
      <c r="C32" s="90" t="s">
        <v>15</v>
      </c>
      <c r="D32" s="42">
        <v>0.1</v>
      </c>
      <c r="E32" s="146"/>
      <c r="F32" s="42">
        <f>E32*D32</f>
        <v>0</v>
      </c>
      <c r="G32" s="82">
        <v>0.2</v>
      </c>
      <c r="H32" s="83"/>
      <c r="I32" s="72"/>
    </row>
    <row r="33" spans="1:9" s="2" customFormat="1" ht="12.75">
      <c r="A33" s="73"/>
      <c r="B33" s="104"/>
      <c r="C33" s="90" t="s">
        <v>15</v>
      </c>
      <c r="D33" s="42">
        <v>0.2</v>
      </c>
      <c r="E33" s="147"/>
      <c r="F33" s="42">
        <f>E33*D33</f>
        <v>0</v>
      </c>
      <c r="G33" s="82">
        <v>0.2</v>
      </c>
      <c r="H33" s="83"/>
      <c r="I33" s="72"/>
    </row>
    <row r="34" spans="1:9" s="2" customFormat="1" ht="13.5" thickBot="1">
      <c r="A34" s="73"/>
      <c r="B34" s="104"/>
      <c r="C34" s="81" t="s">
        <v>15</v>
      </c>
      <c r="D34" s="42">
        <v>0.4</v>
      </c>
      <c r="E34" s="148"/>
      <c r="F34" s="42">
        <f>E34*D34</f>
        <v>0</v>
      </c>
      <c r="G34" s="82">
        <v>0.2</v>
      </c>
      <c r="H34" s="83"/>
      <c r="I34" s="72"/>
    </row>
    <row r="35" spans="1:9" s="2" customFormat="1" ht="12.75">
      <c r="A35" s="73"/>
      <c r="B35" s="157" t="s">
        <v>33</v>
      </c>
      <c r="C35" s="45"/>
      <c r="D35" s="46"/>
      <c r="E35" s="140"/>
      <c r="F35" s="154">
        <f>SUM(F32:F34)</f>
        <v>0</v>
      </c>
      <c r="G35" s="48">
        <v>0.2</v>
      </c>
      <c r="H35" s="49">
        <f>F35/G35</f>
        <v>0</v>
      </c>
      <c r="I35" s="50">
        <f>IF($C$7="","",H35/$C$7*1000)</f>
      </c>
    </row>
    <row r="36" spans="1:9" s="2" customFormat="1" ht="12.75">
      <c r="A36" s="73"/>
      <c r="B36" s="105" t="s">
        <v>34</v>
      </c>
      <c r="C36" s="85"/>
      <c r="D36" s="86"/>
      <c r="E36" s="144"/>
      <c r="F36" s="86"/>
      <c r="G36" s="87"/>
      <c r="H36" s="88">
        <f>H31+H35</f>
        <v>0</v>
      </c>
      <c r="I36" s="56">
        <f>IF($C$7="","",H36/$C$7*1000)</f>
      </c>
    </row>
    <row r="37" spans="1:9" s="2" customFormat="1" ht="13.5" thickBot="1">
      <c r="A37" s="73" t="s">
        <v>35</v>
      </c>
      <c r="B37" s="74" t="s">
        <v>36</v>
      </c>
      <c r="C37" s="75"/>
      <c r="D37" s="76"/>
      <c r="E37" s="142"/>
      <c r="F37" s="77"/>
      <c r="G37" s="78"/>
      <c r="H37" s="79"/>
      <c r="I37" s="94"/>
    </row>
    <row r="38" spans="1:9" s="2" customFormat="1" ht="12.75">
      <c r="A38" s="73"/>
      <c r="B38" s="106"/>
      <c r="C38" s="90" t="s">
        <v>25</v>
      </c>
      <c r="D38" s="107">
        <v>0.1</v>
      </c>
      <c r="E38" s="146"/>
      <c r="F38" s="91">
        <f>E38*D38</f>
        <v>0</v>
      </c>
      <c r="G38" s="92">
        <v>0.2</v>
      </c>
      <c r="H38" s="108"/>
      <c r="I38" s="94"/>
    </row>
    <row r="39" spans="1:9" s="2" customFormat="1" ht="13.5" thickBot="1">
      <c r="A39" s="73"/>
      <c r="B39" s="104" t="s">
        <v>37</v>
      </c>
      <c r="C39" s="81" t="s">
        <v>25</v>
      </c>
      <c r="D39" s="42">
        <v>1.5</v>
      </c>
      <c r="E39" s="148"/>
      <c r="F39" s="42">
        <f>E39*D39</f>
        <v>0</v>
      </c>
      <c r="G39" s="82">
        <v>0.2</v>
      </c>
      <c r="H39" s="83"/>
      <c r="I39" s="72"/>
    </row>
    <row r="40" spans="1:9" s="2" customFormat="1" ht="12.75">
      <c r="A40" s="73"/>
      <c r="B40" s="84" t="s">
        <v>38</v>
      </c>
      <c r="C40" s="51"/>
      <c r="D40" s="161"/>
      <c r="E40" s="53"/>
      <c r="F40" s="162">
        <f>SUM(F38:F39)</f>
        <v>0</v>
      </c>
      <c r="G40" s="54">
        <v>0.2</v>
      </c>
      <c r="H40" s="55">
        <f>F40/G40</f>
        <v>0</v>
      </c>
      <c r="I40" s="56">
        <f>IF($C$7="","",H40/$C$7*1000)</f>
      </c>
    </row>
    <row r="41" spans="1:9" s="2" customFormat="1" ht="13.5" thickBot="1">
      <c r="A41" s="71" t="s">
        <v>39</v>
      </c>
      <c r="B41" s="98" t="s">
        <v>40</v>
      </c>
      <c r="C41" s="75"/>
      <c r="D41" s="77"/>
      <c r="E41" s="142"/>
      <c r="F41" s="77"/>
      <c r="G41" s="78"/>
      <c r="H41" s="79"/>
      <c r="I41" s="72"/>
    </row>
    <row r="42" spans="1:9" s="2" customFormat="1" ht="12.75">
      <c r="A42" s="71"/>
      <c r="B42" s="104"/>
      <c r="C42" s="90" t="s">
        <v>25</v>
      </c>
      <c r="D42" s="91">
        <v>0.05</v>
      </c>
      <c r="E42" s="146"/>
      <c r="F42" s="91">
        <f>E42*D42</f>
        <v>0</v>
      </c>
      <c r="G42" s="92">
        <v>0.4</v>
      </c>
      <c r="H42" s="108"/>
      <c r="I42" s="94"/>
    </row>
    <row r="43" spans="1:9" s="2" customFormat="1" ht="12.75">
      <c r="A43" s="71"/>
      <c r="B43" s="104"/>
      <c r="C43" s="90" t="s">
        <v>25</v>
      </c>
      <c r="D43" s="91">
        <v>0.2</v>
      </c>
      <c r="E43" s="147"/>
      <c r="F43" s="91">
        <f>E43*D43</f>
        <v>0</v>
      </c>
      <c r="G43" s="92">
        <v>0.4</v>
      </c>
      <c r="H43" s="108"/>
      <c r="I43" s="94"/>
    </row>
    <row r="44" spans="1:9" s="2" customFormat="1" ht="13.5" thickBot="1">
      <c r="A44" s="73"/>
      <c r="B44" s="104" t="s">
        <v>41</v>
      </c>
      <c r="C44" s="90" t="s">
        <v>25</v>
      </c>
      <c r="D44" s="91">
        <v>2.8</v>
      </c>
      <c r="E44" s="148"/>
      <c r="F44" s="91">
        <f>E44*D44</f>
        <v>0</v>
      </c>
      <c r="G44" s="92">
        <v>0.4</v>
      </c>
      <c r="H44" s="108"/>
      <c r="I44" s="94"/>
    </row>
    <row r="45" spans="1:9" s="2" customFormat="1" ht="13.5" thickBot="1">
      <c r="A45" s="71"/>
      <c r="B45" s="157" t="s">
        <v>42</v>
      </c>
      <c r="C45" s="45"/>
      <c r="D45" s="46"/>
      <c r="E45" s="140"/>
      <c r="F45" s="154">
        <f>SUM(F42:F44)</f>
        <v>0</v>
      </c>
      <c r="G45" s="48">
        <v>0.4</v>
      </c>
      <c r="H45" s="49">
        <f>F45/G45</f>
        <v>0</v>
      </c>
      <c r="I45" s="50">
        <f>IF($C$7="","",H45/$C$7*1000)</f>
      </c>
    </row>
    <row r="46" spans="1:9" s="2" customFormat="1" ht="13.5" thickBot="1">
      <c r="A46" s="71"/>
      <c r="B46" s="106"/>
      <c r="C46" s="90" t="s">
        <v>15</v>
      </c>
      <c r="D46" s="91">
        <v>0.2</v>
      </c>
      <c r="E46" s="143"/>
      <c r="F46" s="91">
        <f>E46*D46</f>
        <v>0</v>
      </c>
      <c r="G46" s="92">
        <v>0.4</v>
      </c>
      <c r="H46" s="108"/>
      <c r="I46" s="94"/>
    </row>
    <row r="47" spans="1:9" s="2" customFormat="1" ht="12.75">
      <c r="A47" s="71"/>
      <c r="B47" s="157" t="s">
        <v>43</v>
      </c>
      <c r="C47" s="45"/>
      <c r="D47" s="46"/>
      <c r="E47" s="140"/>
      <c r="F47" s="154">
        <f>SUM(F46)</f>
        <v>0</v>
      </c>
      <c r="G47" s="48">
        <v>0.4</v>
      </c>
      <c r="H47" s="49">
        <f>F47/G47</f>
        <v>0</v>
      </c>
      <c r="I47" s="50">
        <f>IF($C$7="","",H47/$C$7*1000)</f>
      </c>
    </row>
    <row r="48" spans="1:9" s="2" customFormat="1" ht="12.75">
      <c r="A48" s="71"/>
      <c r="B48" s="105" t="s">
        <v>44</v>
      </c>
      <c r="C48" s="85"/>
      <c r="D48" s="86"/>
      <c r="E48" s="144"/>
      <c r="F48" s="152"/>
      <c r="G48" s="87"/>
      <c r="H48" s="88">
        <f>H45+H47</f>
        <v>0</v>
      </c>
      <c r="I48" s="56">
        <f>IF($C$7="","",H48/$C$7*1000)</f>
      </c>
    </row>
    <row r="49" spans="1:10" s="2" customFormat="1" ht="13.5" thickBot="1">
      <c r="A49" s="95" t="s">
        <v>45</v>
      </c>
      <c r="B49" s="98" t="s">
        <v>46</v>
      </c>
      <c r="C49" s="75"/>
      <c r="D49" s="77"/>
      <c r="E49" s="142"/>
      <c r="F49" s="153"/>
      <c r="G49" s="78"/>
      <c r="H49" s="79"/>
      <c r="I49" s="93"/>
      <c r="J49" s="64"/>
    </row>
    <row r="50" spans="1:10" s="2" customFormat="1" ht="12.75">
      <c r="A50" s="95"/>
      <c r="B50" s="104" t="s">
        <v>83</v>
      </c>
      <c r="C50" s="90" t="s">
        <v>25</v>
      </c>
      <c r="D50" s="91">
        <v>0.1</v>
      </c>
      <c r="E50" s="146"/>
      <c r="F50" s="107">
        <f>D50*E50</f>
        <v>0</v>
      </c>
      <c r="G50" s="92">
        <v>0.3</v>
      </c>
      <c r="H50" s="108"/>
      <c r="I50" s="93"/>
      <c r="J50" s="64"/>
    </row>
    <row r="51" spans="1:10" s="2" customFormat="1" ht="13.5" thickBot="1">
      <c r="A51" s="95"/>
      <c r="B51" s="104" t="s">
        <v>47</v>
      </c>
      <c r="C51" s="90" t="s">
        <v>25</v>
      </c>
      <c r="D51" s="91">
        <v>4.2</v>
      </c>
      <c r="E51" s="148"/>
      <c r="F51" s="107">
        <f>D51*E51</f>
        <v>0</v>
      </c>
      <c r="G51" s="92">
        <v>0.3</v>
      </c>
      <c r="H51" s="108"/>
      <c r="I51" s="93"/>
      <c r="J51" s="64"/>
    </row>
    <row r="52" spans="1:10" s="2" customFormat="1" ht="13.5" thickBot="1">
      <c r="A52" s="95"/>
      <c r="B52" s="189" t="s">
        <v>96</v>
      </c>
      <c r="C52" s="45"/>
      <c r="D52" s="46"/>
      <c r="E52" s="140"/>
      <c r="F52" s="154">
        <f>SUM(F50:F51)</f>
        <v>0</v>
      </c>
      <c r="G52" s="48">
        <v>0.3</v>
      </c>
      <c r="H52" s="49">
        <f>F52/G52</f>
        <v>0</v>
      </c>
      <c r="I52" s="50">
        <f>IF($C$7="","",H52/$C$7*1000)</f>
      </c>
      <c r="J52" s="64"/>
    </row>
    <row r="53" spans="1:10" s="2" customFormat="1" ht="13.5" thickBot="1">
      <c r="A53" s="95"/>
      <c r="B53" s="104" t="s">
        <v>97</v>
      </c>
      <c r="C53" s="188" t="s">
        <v>15</v>
      </c>
      <c r="D53" s="91">
        <v>0.3</v>
      </c>
      <c r="E53" s="143"/>
      <c r="F53" s="107">
        <f>D53*E53</f>
        <v>0</v>
      </c>
      <c r="G53" s="92">
        <v>0.3</v>
      </c>
      <c r="H53" s="62"/>
      <c r="I53" s="63"/>
      <c r="J53" s="64"/>
    </row>
    <row r="54" spans="1:10" s="2" customFormat="1" ht="12.75">
      <c r="A54" s="95"/>
      <c r="B54" s="189" t="s">
        <v>98</v>
      </c>
      <c r="C54" s="45"/>
      <c r="D54" s="46"/>
      <c r="E54" s="140"/>
      <c r="F54" s="154">
        <f>SUM(F53)</f>
        <v>0</v>
      </c>
      <c r="G54" s="48">
        <v>0.3</v>
      </c>
      <c r="H54" s="49">
        <f>F54/G54</f>
        <v>0</v>
      </c>
      <c r="I54" s="50">
        <f>IF($C$7="","",H54/$C$7*1000)</f>
      </c>
      <c r="J54" s="64"/>
    </row>
    <row r="55" spans="1:10" s="2" customFormat="1" ht="12.75">
      <c r="A55" s="95"/>
      <c r="B55" s="105" t="s">
        <v>48</v>
      </c>
      <c r="C55" s="85"/>
      <c r="D55" s="86"/>
      <c r="E55" s="144"/>
      <c r="F55" s="152"/>
      <c r="G55" s="87"/>
      <c r="H55" s="88">
        <f>H52+H54</f>
        <v>0</v>
      </c>
      <c r="I55" s="56">
        <f>IF($C$7="","",H55/$C$7*1000)</f>
      </c>
      <c r="J55" s="64"/>
    </row>
    <row r="56" spans="1:10" s="2" customFormat="1" ht="13.5" thickBot="1">
      <c r="A56" s="95" t="s">
        <v>84</v>
      </c>
      <c r="B56" s="98" t="s">
        <v>85</v>
      </c>
      <c r="C56" s="75"/>
      <c r="D56" s="77"/>
      <c r="E56" s="142"/>
      <c r="F56" s="153"/>
      <c r="G56" s="78"/>
      <c r="H56" s="79"/>
      <c r="I56" s="93"/>
      <c r="J56" s="64"/>
    </row>
    <row r="57" spans="1:10" s="2" customFormat="1" ht="13.5" thickBot="1">
      <c r="A57" s="95"/>
      <c r="B57" s="80"/>
      <c r="C57" s="90" t="s">
        <v>25</v>
      </c>
      <c r="D57" s="91">
        <v>0.1</v>
      </c>
      <c r="E57" s="143"/>
      <c r="F57" s="107">
        <f>D57*E57</f>
        <v>0</v>
      </c>
      <c r="G57" s="92">
        <v>0.2</v>
      </c>
      <c r="H57" s="108"/>
      <c r="I57" s="93"/>
      <c r="J57" s="64"/>
    </row>
    <row r="58" spans="1:10" s="2" customFormat="1" ht="13.5" thickBot="1">
      <c r="A58" s="95"/>
      <c r="B58" s="157" t="s">
        <v>86</v>
      </c>
      <c r="C58" s="45"/>
      <c r="D58" s="46"/>
      <c r="E58" s="140"/>
      <c r="F58" s="187">
        <f>SUM(F57)</f>
        <v>0</v>
      </c>
      <c r="G58" s="48">
        <v>0.2</v>
      </c>
      <c r="H58" s="49">
        <f>F58/G58</f>
        <v>0</v>
      </c>
      <c r="I58" s="50">
        <f>IF($C$7="","",H58/$C$7*1000)</f>
      </c>
      <c r="J58" s="63"/>
    </row>
    <row r="59" spans="1:10" s="2" customFormat="1" ht="13.5" thickBot="1">
      <c r="A59" s="95"/>
      <c r="B59" s="104"/>
      <c r="C59" s="90" t="s">
        <v>15</v>
      </c>
      <c r="D59" s="91">
        <v>0.2</v>
      </c>
      <c r="E59" s="143"/>
      <c r="F59" s="107">
        <f>D59*E59</f>
        <v>0</v>
      </c>
      <c r="G59" s="92">
        <v>0.2</v>
      </c>
      <c r="H59" s="108"/>
      <c r="I59" s="93"/>
      <c r="J59" s="64"/>
    </row>
    <row r="60" spans="1:10" s="2" customFormat="1" ht="12.75">
      <c r="A60" s="95"/>
      <c r="B60" s="157" t="s">
        <v>87</v>
      </c>
      <c r="C60" s="45"/>
      <c r="D60" s="46"/>
      <c r="E60" s="140"/>
      <c r="F60" s="187">
        <f>SUM(F59)</f>
        <v>0</v>
      </c>
      <c r="G60" s="48">
        <v>0.2</v>
      </c>
      <c r="H60" s="49">
        <f>F60/G60</f>
        <v>0</v>
      </c>
      <c r="I60" s="50">
        <f>IF($C$7="","",H60/$C$7*1000)</f>
      </c>
      <c r="J60" s="63"/>
    </row>
    <row r="61" spans="1:10" s="2" customFormat="1" ht="12.75">
      <c r="A61" s="95"/>
      <c r="B61" s="105" t="s">
        <v>88</v>
      </c>
      <c r="C61" s="85"/>
      <c r="D61" s="86"/>
      <c r="E61" s="144"/>
      <c r="F61" s="152"/>
      <c r="G61" s="87"/>
      <c r="H61" s="88">
        <f>H58+H60</f>
        <v>0</v>
      </c>
      <c r="I61" s="56">
        <f>IF($C$7="","",H61/$C$7*1000)</f>
      </c>
      <c r="J61" s="63"/>
    </row>
    <row r="62" spans="1:10" s="2" customFormat="1" ht="12.75">
      <c r="A62" s="95"/>
      <c r="B62" s="109" t="s">
        <v>49</v>
      </c>
      <c r="C62" s="110"/>
      <c r="D62" s="109"/>
      <c r="E62" s="149"/>
      <c r="F62" s="150"/>
      <c r="G62" s="111"/>
      <c r="H62" s="112">
        <f>H36+H40+H48+H55+H61</f>
        <v>0</v>
      </c>
      <c r="I62" s="184">
        <f>IF($C$7="","",H62/$C$7*1000)</f>
      </c>
      <c r="J62" s="64"/>
    </row>
    <row r="63" spans="1:10" s="2" customFormat="1" ht="12.75">
      <c r="A63" s="95"/>
      <c r="B63" s="91"/>
      <c r="C63" s="90"/>
      <c r="D63" s="91"/>
      <c r="E63" s="145"/>
      <c r="F63" s="107"/>
      <c r="G63" s="92"/>
      <c r="H63" s="93"/>
      <c r="I63" s="94"/>
      <c r="J63" s="64"/>
    </row>
    <row r="64" spans="1:10" s="2" customFormat="1" ht="13.5" thickBot="1">
      <c r="A64" s="95" t="s">
        <v>81</v>
      </c>
      <c r="B64" s="98" t="s">
        <v>50</v>
      </c>
      <c r="C64" s="75"/>
      <c r="D64" s="77"/>
      <c r="E64" s="142"/>
      <c r="F64" s="153"/>
      <c r="G64" s="78"/>
      <c r="H64" s="79"/>
      <c r="I64" s="94"/>
      <c r="J64" s="64"/>
    </row>
    <row r="65" spans="1:10" s="2" customFormat="1" ht="13.5" thickBot="1">
      <c r="A65" s="95"/>
      <c r="B65" s="80"/>
      <c r="C65" s="90" t="s">
        <v>25</v>
      </c>
      <c r="D65" s="91">
        <v>0.5</v>
      </c>
      <c r="E65" s="143"/>
      <c r="F65" s="107">
        <f>E65*D65</f>
        <v>0</v>
      </c>
      <c r="G65" s="92">
        <v>10</v>
      </c>
      <c r="H65" s="108"/>
      <c r="I65" s="94"/>
      <c r="J65" s="64"/>
    </row>
    <row r="66" spans="1:10" s="2" customFormat="1" ht="13.5" thickBot="1">
      <c r="A66" s="95"/>
      <c r="B66" s="157" t="s">
        <v>51</v>
      </c>
      <c r="C66" s="45"/>
      <c r="D66" s="46"/>
      <c r="E66" s="140"/>
      <c r="F66" s="46">
        <f>SUM(F65)</f>
        <v>0</v>
      </c>
      <c r="G66" s="48">
        <v>10</v>
      </c>
      <c r="H66" s="49">
        <f>F66/G66</f>
        <v>0</v>
      </c>
      <c r="I66" s="50">
        <f>IF($C$7="","",H66/$C$7*1000)</f>
      </c>
      <c r="J66" s="64"/>
    </row>
    <row r="67" spans="1:10" s="2" customFormat="1" ht="13.5" thickBot="1">
      <c r="A67" s="95"/>
      <c r="B67" s="80"/>
      <c r="C67" s="90" t="s">
        <v>15</v>
      </c>
      <c r="D67" s="91">
        <v>2.5</v>
      </c>
      <c r="E67" s="143"/>
      <c r="F67" s="107">
        <f>E67*D67</f>
        <v>0</v>
      </c>
      <c r="G67" s="92">
        <v>10</v>
      </c>
      <c r="H67" s="108"/>
      <c r="I67" s="94"/>
      <c r="J67" s="64"/>
    </row>
    <row r="68" spans="1:10" s="2" customFormat="1" ht="12.75">
      <c r="A68" s="95"/>
      <c r="B68" s="157" t="s">
        <v>52</v>
      </c>
      <c r="C68" s="45"/>
      <c r="D68" s="46"/>
      <c r="E68" s="140"/>
      <c r="F68" s="46">
        <f>SUM(F67)</f>
        <v>0</v>
      </c>
      <c r="G68" s="48">
        <v>10</v>
      </c>
      <c r="H68" s="49">
        <f>F68/G68</f>
        <v>0</v>
      </c>
      <c r="I68" s="50">
        <f>IF($C$7="","",H68/$C$7*1000)</f>
      </c>
      <c r="J68" s="64"/>
    </row>
    <row r="69" spans="1:10" s="2" customFormat="1" ht="12.75">
      <c r="A69" s="95"/>
      <c r="B69" s="105" t="s">
        <v>53</v>
      </c>
      <c r="C69" s="85"/>
      <c r="D69" s="86"/>
      <c r="E69" s="144"/>
      <c r="F69" s="86"/>
      <c r="G69" s="87"/>
      <c r="H69" s="88">
        <f>H66+H68</f>
        <v>0</v>
      </c>
      <c r="I69" s="56">
        <f>IF($C$7="","",H69/$C$7*1000)</f>
      </c>
      <c r="J69" s="64"/>
    </row>
    <row r="70" spans="1:10" s="2" customFormat="1" ht="12.75">
      <c r="A70" s="95"/>
      <c r="B70" s="91"/>
      <c r="C70" s="90"/>
      <c r="D70" s="91"/>
      <c r="E70" s="145"/>
      <c r="F70" s="91"/>
      <c r="G70" s="92"/>
      <c r="H70" s="93"/>
      <c r="I70" s="93"/>
      <c r="J70" s="64"/>
    </row>
    <row r="71" spans="1:10" s="2" customFormat="1" ht="12.75">
      <c r="A71" s="95"/>
      <c r="B71" s="96" t="s">
        <v>54</v>
      </c>
      <c r="C71" s="90"/>
      <c r="D71" s="91"/>
      <c r="E71" s="145"/>
      <c r="F71" s="91"/>
      <c r="G71" s="92"/>
      <c r="H71" s="93"/>
      <c r="I71" s="93"/>
      <c r="J71" s="64"/>
    </row>
    <row r="72" spans="1:10" s="2" customFormat="1" ht="13.5" thickBot="1">
      <c r="A72" s="95" t="s">
        <v>55</v>
      </c>
      <c r="B72" s="74" t="s">
        <v>56</v>
      </c>
      <c r="C72" s="75"/>
      <c r="D72" s="77"/>
      <c r="E72" s="142"/>
      <c r="F72" s="77"/>
      <c r="G72" s="78"/>
      <c r="H72" s="79"/>
      <c r="I72" s="93"/>
      <c r="J72" s="64"/>
    </row>
    <row r="73" spans="1:10" s="2" customFormat="1" ht="12.75">
      <c r="A73" s="95"/>
      <c r="B73" s="106"/>
      <c r="C73" s="90" t="s">
        <v>15</v>
      </c>
      <c r="D73" s="91">
        <v>0.05</v>
      </c>
      <c r="E73" s="146"/>
      <c r="F73" s="91">
        <f>E73*D73</f>
        <v>0</v>
      </c>
      <c r="G73" s="92">
        <v>0.05</v>
      </c>
      <c r="H73" s="108"/>
      <c r="I73" s="93"/>
      <c r="J73" s="64"/>
    </row>
    <row r="74" spans="1:10" s="2" customFormat="1" ht="13.5" thickBot="1">
      <c r="A74" s="95"/>
      <c r="B74" s="106"/>
      <c r="C74" s="90" t="s">
        <v>15</v>
      </c>
      <c r="D74" s="91">
        <v>0.07</v>
      </c>
      <c r="E74" s="148"/>
      <c r="F74" s="91">
        <f>E74*D74</f>
        <v>0</v>
      </c>
      <c r="G74" s="92">
        <v>0.05</v>
      </c>
      <c r="H74" s="108"/>
      <c r="I74" s="93"/>
      <c r="J74" s="64"/>
    </row>
    <row r="75" spans="1:10" s="2" customFormat="1" ht="12.75">
      <c r="A75" s="95"/>
      <c r="B75" s="84" t="s">
        <v>57</v>
      </c>
      <c r="C75" s="85"/>
      <c r="D75" s="86"/>
      <c r="E75" s="144"/>
      <c r="F75" s="86">
        <f>SUM(F73:F74)</f>
        <v>0</v>
      </c>
      <c r="G75" s="113">
        <v>0.05</v>
      </c>
      <c r="H75" s="88">
        <f>+F75/G75</f>
        <v>0</v>
      </c>
      <c r="I75" s="56">
        <f>IF($C$7="","",H75/$C$7*1000)</f>
      </c>
      <c r="J75" s="64"/>
    </row>
    <row r="76" spans="1:10" s="2" customFormat="1" ht="13.5" thickBot="1">
      <c r="A76" s="95" t="s">
        <v>58</v>
      </c>
      <c r="B76" s="74" t="s">
        <v>59</v>
      </c>
      <c r="C76" s="75"/>
      <c r="D76" s="77"/>
      <c r="E76" s="142"/>
      <c r="F76" s="77"/>
      <c r="G76" s="78"/>
      <c r="H76" s="79"/>
      <c r="I76" s="93"/>
      <c r="J76" s="64"/>
    </row>
    <row r="77" spans="1:10" s="2" customFormat="1" ht="12.75">
      <c r="A77" s="95"/>
      <c r="B77" s="106"/>
      <c r="C77" s="90" t="s">
        <v>15</v>
      </c>
      <c r="D77" s="91">
        <v>0.05</v>
      </c>
      <c r="E77" s="146"/>
      <c r="F77" s="91">
        <f>E77*D77</f>
        <v>0</v>
      </c>
      <c r="G77" s="92">
        <v>0.1</v>
      </c>
      <c r="H77" s="108"/>
      <c r="I77" s="93"/>
      <c r="J77" s="64"/>
    </row>
    <row r="78" spans="1:10" s="2" customFormat="1" ht="13.5" thickBot="1">
      <c r="A78" s="95"/>
      <c r="B78" s="106"/>
      <c r="C78" s="90" t="s">
        <v>15</v>
      </c>
      <c r="D78" s="91">
        <v>0.1</v>
      </c>
      <c r="E78" s="148"/>
      <c r="F78" s="91">
        <f>E78*D78</f>
        <v>0</v>
      </c>
      <c r="G78" s="92">
        <v>0.1</v>
      </c>
      <c r="H78" s="108"/>
      <c r="I78" s="93"/>
      <c r="J78" s="64"/>
    </row>
    <row r="79" spans="1:10" s="2" customFormat="1" ht="12.75">
      <c r="A79" s="95"/>
      <c r="B79" s="84" t="s">
        <v>60</v>
      </c>
      <c r="C79" s="85"/>
      <c r="D79" s="86"/>
      <c r="E79" s="144"/>
      <c r="F79" s="86">
        <f>SUM(F77:F78)</f>
        <v>0</v>
      </c>
      <c r="G79" s="87">
        <v>0.1</v>
      </c>
      <c r="H79" s="88">
        <f>+F79/G79</f>
        <v>0</v>
      </c>
      <c r="I79" s="56">
        <f>IF($C$7="","",H79/$C$7*1000)</f>
      </c>
      <c r="J79" s="64"/>
    </row>
    <row r="80" spans="1:10" s="2" customFormat="1" ht="13.5" thickBot="1">
      <c r="A80" s="95" t="s">
        <v>61</v>
      </c>
      <c r="B80" s="74" t="s">
        <v>62</v>
      </c>
      <c r="C80" s="75"/>
      <c r="D80" s="77"/>
      <c r="E80" s="142"/>
      <c r="F80" s="77"/>
      <c r="G80" s="78"/>
      <c r="H80" s="79"/>
      <c r="I80" s="93"/>
      <c r="J80" s="64"/>
    </row>
    <row r="81" spans="1:9" s="2" customFormat="1" ht="13.5" thickBot="1">
      <c r="A81" s="95"/>
      <c r="B81" s="106"/>
      <c r="C81" s="90" t="s">
        <v>15</v>
      </c>
      <c r="D81" s="91">
        <v>0.1</v>
      </c>
      <c r="E81" s="143"/>
      <c r="F81" s="91">
        <f>E81*D81</f>
        <v>0</v>
      </c>
      <c r="G81" s="92">
        <v>0.1</v>
      </c>
      <c r="H81" s="108"/>
      <c r="I81" s="93"/>
    </row>
    <row r="82" spans="1:9" s="2" customFormat="1" ht="12.75">
      <c r="A82" s="95"/>
      <c r="B82" s="84" t="s">
        <v>63</v>
      </c>
      <c r="C82" s="114"/>
      <c r="D82" s="86"/>
      <c r="E82" s="136"/>
      <c r="F82" s="86">
        <f>SUM(F81)</f>
        <v>0</v>
      </c>
      <c r="G82" s="115">
        <v>0.1</v>
      </c>
      <c r="H82" s="88">
        <f>+F82/G82</f>
        <v>0</v>
      </c>
      <c r="I82" s="56">
        <f>IF($C$7="","",H82/$C$7*1000)</f>
      </c>
    </row>
    <row r="83" spans="1:9" s="2" customFormat="1" ht="12.75">
      <c r="A83" s="95"/>
      <c r="B83" s="109" t="s">
        <v>64</v>
      </c>
      <c r="C83" s="116"/>
      <c r="D83" s="117"/>
      <c r="E83" s="137"/>
      <c r="F83" s="117"/>
      <c r="G83" s="118"/>
      <c r="H83" s="112">
        <f>H75+H79+H82</f>
        <v>0</v>
      </c>
      <c r="I83" s="184">
        <f>IF($C$7="","",H83/$C$7*1000)</f>
      </c>
    </row>
    <row r="84" spans="1:9" s="2" customFormat="1" ht="12.75">
      <c r="A84" s="95"/>
      <c r="B84" s="89"/>
      <c r="C84" s="119"/>
      <c r="D84" s="91"/>
      <c r="E84" s="89"/>
      <c r="F84" s="91"/>
      <c r="G84" s="120"/>
      <c r="H84" s="93"/>
      <c r="I84" s="93"/>
    </row>
    <row r="85" spans="1:9" s="2" customFormat="1" ht="12.75">
      <c r="A85" s="121" t="s">
        <v>65</v>
      </c>
      <c r="B85" s="122" t="s">
        <v>66</v>
      </c>
      <c r="C85" s="123"/>
      <c r="D85" s="123"/>
      <c r="E85" s="138"/>
      <c r="F85" s="123"/>
      <c r="G85" s="124"/>
      <c r="H85" s="125">
        <f>H21+H62+H69+H83</f>
        <v>0</v>
      </c>
      <c r="I85" s="185">
        <f>IF($C$7="","",H85/$C$7*1000)</f>
      </c>
    </row>
  </sheetData>
  <sheetProtection password="90C1" sheet="1" pivotTables="0"/>
  <mergeCells count="6">
    <mergeCell ref="A1:I1"/>
    <mergeCell ref="E4:J4"/>
    <mergeCell ref="E7:G7"/>
    <mergeCell ref="C6:D6"/>
    <mergeCell ref="C7:D7"/>
    <mergeCell ref="C4:D4"/>
  </mergeCells>
  <conditionalFormatting sqref="E5">
    <cfRule type="expression" priority="1" dxfId="0" stopIfTrue="1">
      <formula>$B$4=9000</formula>
    </cfRule>
  </conditionalFormatting>
  <printOptions/>
  <pageMargins left="0.2" right="0.19" top="0.984251969" bottom="0.984251969" header="0.4921259845" footer="0.4921259845"/>
  <pageSetup horizontalDpi="600" verticalDpi="600" orientation="portrait" paperSize="9" scale="95" r:id="rId1"/>
  <headerFooter alignWithMargins="0">
    <oddFooter>&amp;L&amp;9&amp;F - &amp;A&amp;R&amp;9&amp;P / &amp;N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PEFAU Muriel</cp:lastModifiedBy>
  <cp:lastPrinted>2017-12-08T10:04:20Z</cp:lastPrinted>
  <dcterms:created xsi:type="dcterms:W3CDTF">1996-10-21T11:03:58Z</dcterms:created>
  <dcterms:modified xsi:type="dcterms:W3CDTF">2017-12-12T12:38:32Z</dcterms:modified>
  <cp:category/>
  <cp:version/>
  <cp:contentType/>
  <cp:contentStatus/>
</cp:coreProperties>
</file>